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.sharepoint.com/sites/OCFO/OACFOB/BLCB/FY 2022 Budget/Phase 3 - Prepare for Congressional Submissions/CJs/Finals CJs for Web/FINAL  CJ TABLES/"/>
    </mc:Choice>
  </mc:AlternateContent>
  <xr:revisionPtr revIDLastSave="194" documentId="13_ncr:1_{1703EFAC-F652-49EB-92BF-77A39A610FCA}" xr6:coauthVersionLast="46" xr6:coauthVersionMax="46" xr10:uidLastSave="{31ADBB04-FF4C-4BE9-AFF0-1D486FC28D9D}"/>
  <bookViews>
    <workbookView xWindow="28680" yWindow="-120" windowWidth="24240" windowHeight="13140" xr2:uid="{138D3086-4CA4-446A-B55E-3F82FCA46938}"/>
  </bookViews>
  <sheets>
    <sheet name="Clean Report" sheetId="1" r:id="rId1"/>
    <sheet name="Sheet2" sheetId="35" state="hidden" r:id="rId2"/>
    <sheet name="Report" sheetId="2" state="hidden" r:id="rId3"/>
    <sheet name="Sheet1" sheetId="34" state="hidden" r:id="rId4"/>
    <sheet name="TBRA" sheetId="3" state="hidden" r:id="rId5"/>
    <sheet name="Self-Sufficiency" sheetId="4" state="hidden" r:id="rId6"/>
    <sheet name="PH Fund" sheetId="5" state="hidden" r:id="rId7"/>
    <sheet name="Choice" sheetId="6" state="hidden" r:id="rId8"/>
    <sheet name="Op Fund" sheetId="7" state="hidden" r:id="rId9"/>
    <sheet name="Native American Prg" sheetId="8" state="hidden" r:id="rId10"/>
    <sheet name="IHLG" sheetId="9" state="hidden" r:id="rId11"/>
    <sheet name="NHHBG" sheetId="10" state="hidden" r:id="rId12"/>
    <sheet name="NHHLG" sheetId="11" state="hidden" r:id="rId13"/>
    <sheet name="CDF" sheetId="12" state="hidden" r:id="rId14"/>
    <sheet name="Sec 108" sheetId="13" state="hidden" r:id="rId15"/>
    <sheet name="HOPWA" sheetId="14" state="hidden" r:id="rId16"/>
    <sheet name="HOME" sheetId="15" state="hidden" r:id="rId17"/>
    <sheet name="Homeless" sheetId="16" state="hidden" r:id="rId18"/>
    <sheet name="SHOP" sheetId="17" state="hidden" r:id="rId19"/>
    <sheet name="PBRA" sheetId="18" state="hidden" r:id="rId20"/>
    <sheet name="Elderly Housing" sheetId="19" state="hidden" r:id="rId21"/>
    <sheet name="Disabled" sheetId="20" state="hidden" r:id="rId22"/>
    <sheet name="MMI" sheetId="21" state="hidden" r:id="rId23"/>
    <sheet name="GISRI" sheetId="22" state="hidden" r:id="rId24"/>
    <sheet name="Hsg Counseling" sheetId="23" state="hidden" r:id="rId25"/>
    <sheet name="Other Assisted" sheetId="24" state="hidden" r:id="rId26"/>
    <sheet name="Manufactured" sheetId="25" state="hidden" r:id="rId27"/>
    <sheet name="RAD" sheetId="26" state="hidden" r:id="rId28"/>
    <sheet name="GNMA" sheetId="27" state="hidden" r:id="rId29"/>
    <sheet name="FHEO" sheetId="28" state="hidden" r:id="rId30"/>
    <sheet name="PDR" sheetId="29" state="hidden" r:id="rId31"/>
    <sheet name="LEAD" sheetId="30" state="hidden" r:id="rId32"/>
    <sheet name="Mgm &amp; Admin" sheetId="31" state="hidden" r:id="rId33"/>
    <sheet name="Off Recpts" sheetId="32" state="hidden" r:id="rId34"/>
    <sheet name="Sheet33" sheetId="33" state="hidden" r:id="rId35"/>
  </sheets>
  <externalReferences>
    <externalReference r:id="rId36"/>
  </externalReferences>
  <definedNames>
    <definedName name="_xlnm.Print_Area" localSheetId="0">'Clean Report'!$C$1:$N$295</definedName>
    <definedName name="_xlnm.Print_Titles" localSheetId="0">'Clean Report'!$1:$7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7" i="2" l="1"/>
  <c r="L36" i="2"/>
  <c r="P359" i="2"/>
  <c r="K118" i="1" l="1"/>
  <c r="I102" i="1"/>
  <c r="K102" i="1"/>
  <c r="M102" i="1"/>
  <c r="I35" i="1"/>
  <c r="D290" i="1"/>
  <c r="M285" i="1"/>
  <c r="K285" i="1"/>
  <c r="I285" i="1"/>
  <c r="I259" i="1"/>
  <c r="K259" i="1"/>
  <c r="M259" i="1"/>
  <c r="I260" i="1"/>
  <c r="K260" i="1"/>
  <c r="M260" i="1"/>
  <c r="I261" i="1"/>
  <c r="K261" i="1"/>
  <c r="M261" i="1"/>
  <c r="I262" i="1"/>
  <c r="K262" i="1"/>
  <c r="M262" i="1"/>
  <c r="I263" i="1"/>
  <c r="K263" i="1"/>
  <c r="M263" i="1"/>
  <c r="I264" i="1"/>
  <c r="K264" i="1"/>
  <c r="M264" i="1"/>
  <c r="I265" i="1"/>
  <c r="K265" i="1"/>
  <c r="M265" i="1"/>
  <c r="I266" i="1"/>
  <c r="K266" i="1"/>
  <c r="M266" i="1"/>
  <c r="I267" i="1"/>
  <c r="K267" i="1"/>
  <c r="M267" i="1"/>
  <c r="I268" i="1"/>
  <c r="K268" i="1"/>
  <c r="M268" i="1"/>
  <c r="I269" i="1"/>
  <c r="K269" i="1"/>
  <c r="M269" i="1"/>
  <c r="I270" i="1"/>
  <c r="K270" i="1"/>
  <c r="M270" i="1"/>
  <c r="I271" i="1"/>
  <c r="K271" i="1"/>
  <c r="M271" i="1"/>
  <c r="I272" i="1"/>
  <c r="K272" i="1"/>
  <c r="M272" i="1"/>
  <c r="I273" i="1"/>
  <c r="K273" i="1"/>
  <c r="M273" i="1"/>
  <c r="I274" i="1"/>
  <c r="K274" i="1"/>
  <c r="M274" i="1"/>
  <c r="I275" i="1"/>
  <c r="K275" i="1"/>
  <c r="M275" i="1"/>
  <c r="I276" i="1"/>
  <c r="K276" i="1"/>
  <c r="M276" i="1"/>
  <c r="I277" i="1"/>
  <c r="K277" i="1"/>
  <c r="M277" i="1"/>
  <c r="I278" i="1"/>
  <c r="K278" i="1"/>
  <c r="M278" i="1"/>
  <c r="I279" i="1"/>
  <c r="K279" i="1"/>
  <c r="M279" i="1"/>
  <c r="I280" i="1"/>
  <c r="K280" i="1"/>
  <c r="M280" i="1"/>
  <c r="I281" i="1"/>
  <c r="K281" i="1"/>
  <c r="M281" i="1"/>
  <c r="I282" i="1"/>
  <c r="K282" i="1"/>
  <c r="M282" i="1"/>
  <c r="M258" i="1"/>
  <c r="K258" i="1"/>
  <c r="I258" i="1"/>
  <c r="I248" i="1"/>
  <c r="K248" i="1"/>
  <c r="M248" i="1"/>
  <c r="I249" i="1"/>
  <c r="K249" i="1"/>
  <c r="M249" i="1"/>
  <c r="I250" i="1"/>
  <c r="K250" i="1"/>
  <c r="M250" i="1"/>
  <c r="I251" i="1"/>
  <c r="K251" i="1"/>
  <c r="M251" i="1"/>
  <c r="M247" i="1"/>
  <c r="K247" i="1"/>
  <c r="I247" i="1"/>
  <c r="M239" i="1"/>
  <c r="M240" i="1"/>
  <c r="M241" i="1"/>
  <c r="K239" i="1"/>
  <c r="K240" i="1"/>
  <c r="K241" i="1"/>
  <c r="I239" i="1"/>
  <c r="I240" i="1"/>
  <c r="I241" i="1"/>
  <c r="M238" i="1"/>
  <c r="K238" i="1"/>
  <c r="I238" i="1"/>
  <c r="K229" i="1"/>
  <c r="K230" i="1"/>
  <c r="M230" i="1"/>
  <c r="K231" i="1"/>
  <c r="M231" i="1"/>
  <c r="K232" i="1"/>
  <c r="M232" i="1"/>
  <c r="K233" i="1"/>
  <c r="K234" i="1"/>
  <c r="M234" i="1"/>
  <c r="E235" i="1"/>
  <c r="D229" i="1"/>
  <c r="D230" i="1"/>
  <c r="D231" i="1"/>
  <c r="D232" i="1"/>
  <c r="D233" i="1"/>
  <c r="D234" i="1"/>
  <c r="D228" i="1"/>
  <c r="M228" i="1"/>
  <c r="K228" i="1"/>
  <c r="K218" i="1"/>
  <c r="K219" i="1"/>
  <c r="K220" i="1"/>
  <c r="K221" i="1"/>
  <c r="K222" i="1"/>
  <c r="K217" i="1"/>
  <c r="K214" i="1"/>
  <c r="I211" i="1"/>
  <c r="K211" i="1"/>
  <c r="M211" i="1"/>
  <c r="M210" i="1"/>
  <c r="K210" i="1"/>
  <c r="I210" i="1"/>
  <c r="D287" i="1"/>
  <c r="D283" i="1"/>
  <c r="E252" i="1"/>
  <c r="E254" i="1"/>
  <c r="D247" i="1"/>
  <c r="D248" i="1"/>
  <c r="D249" i="1"/>
  <c r="D250" i="1"/>
  <c r="D251" i="1"/>
  <c r="F242" i="1"/>
  <c r="E244" i="1"/>
  <c r="D223" i="1"/>
  <c r="D210" i="1"/>
  <c r="D211" i="1"/>
  <c r="C211" i="1"/>
  <c r="C209" i="1"/>
  <c r="C213" i="1"/>
  <c r="C214" i="1"/>
  <c r="C216" i="1"/>
  <c r="C217" i="1"/>
  <c r="C218" i="1"/>
  <c r="C219" i="1"/>
  <c r="C220" i="1"/>
  <c r="C221" i="1"/>
  <c r="C222" i="1"/>
  <c r="C223" i="1"/>
  <c r="C225" i="1"/>
  <c r="C226" i="1"/>
  <c r="C227" i="1"/>
  <c r="C237" i="1"/>
  <c r="C238" i="1"/>
  <c r="C239" i="1"/>
  <c r="C240" i="1"/>
  <c r="C241" i="1"/>
  <c r="C246" i="1"/>
  <c r="C256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5" i="1"/>
  <c r="C208" i="1"/>
  <c r="M205" i="1"/>
  <c r="K205" i="1"/>
  <c r="I205" i="1"/>
  <c r="I203" i="1"/>
  <c r="K203" i="1"/>
  <c r="E204" i="1"/>
  <c r="E201" i="1"/>
  <c r="K200" i="1"/>
  <c r="K199" i="1"/>
  <c r="I196" i="1"/>
  <c r="K196" i="1"/>
  <c r="M196" i="1"/>
  <c r="M195" i="1"/>
  <c r="K195" i="1"/>
  <c r="I195" i="1"/>
  <c r="K190" i="1"/>
  <c r="I191" i="1"/>
  <c r="K191" i="1"/>
  <c r="M191" i="1"/>
  <c r="I192" i="1"/>
  <c r="K192" i="1"/>
  <c r="M192" i="1"/>
  <c r="K189" i="1"/>
  <c r="G197" i="1"/>
  <c r="E195" i="1"/>
  <c r="E196" i="1"/>
  <c r="F193" i="1"/>
  <c r="F189" i="1"/>
  <c r="E190" i="1"/>
  <c r="E191" i="1"/>
  <c r="E192" i="1"/>
  <c r="E188" i="1"/>
  <c r="K182" i="1"/>
  <c r="K183" i="1"/>
  <c r="I184" i="1"/>
  <c r="K184" i="1"/>
  <c r="K181" i="1"/>
  <c r="E185" i="1"/>
  <c r="I169" i="1"/>
  <c r="K169" i="1"/>
  <c r="I170" i="1"/>
  <c r="K170" i="1"/>
  <c r="I171" i="1"/>
  <c r="K171" i="1"/>
  <c r="I172" i="1"/>
  <c r="K172" i="1"/>
  <c r="I173" i="1"/>
  <c r="K173" i="1"/>
  <c r="I174" i="1"/>
  <c r="K174" i="1"/>
  <c r="I175" i="1"/>
  <c r="K175" i="1"/>
  <c r="K176" i="1"/>
  <c r="K177" i="1"/>
  <c r="K178" i="1"/>
  <c r="M178" i="1"/>
  <c r="M168" i="1"/>
  <c r="K168" i="1"/>
  <c r="I168" i="1"/>
  <c r="E179" i="1"/>
  <c r="I162" i="1"/>
  <c r="K162" i="1"/>
  <c r="M162" i="1"/>
  <c r="I163" i="1"/>
  <c r="K163" i="1"/>
  <c r="K164" i="1"/>
  <c r="K165" i="1"/>
  <c r="K161" i="1"/>
  <c r="I161" i="1"/>
  <c r="E166" i="1"/>
  <c r="D206" i="1"/>
  <c r="D203" i="1"/>
  <c r="D200" i="1"/>
  <c r="D199" i="1"/>
  <c r="D194" i="1"/>
  <c r="D187" i="1"/>
  <c r="D182" i="1"/>
  <c r="D183" i="1"/>
  <c r="D184" i="1"/>
  <c r="D181" i="1"/>
  <c r="D169" i="1"/>
  <c r="D170" i="1"/>
  <c r="D171" i="1"/>
  <c r="D172" i="1"/>
  <c r="D173" i="1"/>
  <c r="D174" i="1"/>
  <c r="D175" i="1"/>
  <c r="D176" i="1"/>
  <c r="D177" i="1"/>
  <c r="D178" i="1"/>
  <c r="D168" i="1"/>
  <c r="D162" i="1"/>
  <c r="D163" i="1"/>
  <c r="D164" i="1"/>
  <c r="D165" i="1"/>
  <c r="D161" i="1"/>
  <c r="K149" i="1"/>
  <c r="M149" i="1"/>
  <c r="I150" i="1"/>
  <c r="K150" i="1"/>
  <c r="M150" i="1"/>
  <c r="I151" i="1"/>
  <c r="K151" i="1"/>
  <c r="M151" i="1"/>
  <c r="I152" i="1"/>
  <c r="K152" i="1"/>
  <c r="M152" i="1"/>
  <c r="I153" i="1"/>
  <c r="K153" i="1"/>
  <c r="M153" i="1"/>
  <c r="I154" i="1"/>
  <c r="K154" i="1"/>
  <c r="M154" i="1"/>
  <c r="I155" i="1"/>
  <c r="K155" i="1"/>
  <c r="I156" i="1"/>
  <c r="K156" i="1"/>
  <c r="M156" i="1"/>
  <c r="I157" i="1"/>
  <c r="K157" i="1"/>
  <c r="M157" i="1"/>
  <c r="I158" i="1"/>
  <c r="M158" i="1"/>
  <c r="M148" i="1"/>
  <c r="K148" i="1"/>
  <c r="I148" i="1"/>
  <c r="E159" i="1"/>
  <c r="D158" i="1"/>
  <c r="D149" i="1"/>
  <c r="D150" i="1"/>
  <c r="D151" i="1"/>
  <c r="D152" i="1"/>
  <c r="D153" i="1"/>
  <c r="D154" i="1"/>
  <c r="D155" i="1"/>
  <c r="D156" i="1"/>
  <c r="D157" i="1"/>
  <c r="D148" i="1"/>
  <c r="C198" i="1"/>
  <c r="C202" i="1"/>
  <c r="C205" i="1"/>
  <c r="C186" i="1"/>
  <c r="C160" i="1"/>
  <c r="C167" i="1"/>
  <c r="C180" i="1"/>
  <c r="C147" i="1"/>
  <c r="C146" i="1"/>
  <c r="K139" i="1"/>
  <c r="K140" i="1"/>
  <c r="K141" i="1"/>
  <c r="K142" i="1"/>
  <c r="K138" i="1"/>
  <c r="D144" i="1"/>
  <c r="E143" i="1"/>
  <c r="D139" i="1"/>
  <c r="D140" i="1"/>
  <c r="D141" i="1"/>
  <c r="D142" i="1"/>
  <c r="D138" i="1"/>
  <c r="C137" i="1"/>
  <c r="K129" i="1"/>
  <c r="K130" i="1"/>
  <c r="K131" i="1"/>
  <c r="K132" i="1"/>
  <c r="I133" i="1"/>
  <c r="K133" i="1"/>
  <c r="K134" i="1"/>
  <c r="I135" i="1"/>
  <c r="K135" i="1"/>
  <c r="M135" i="1"/>
  <c r="K128" i="1"/>
  <c r="E136" i="1"/>
  <c r="D129" i="1"/>
  <c r="D130" i="1"/>
  <c r="D131" i="1"/>
  <c r="D132" i="1"/>
  <c r="D133" i="1"/>
  <c r="D134" i="1"/>
  <c r="D135" i="1"/>
  <c r="D128" i="1"/>
  <c r="K123" i="1"/>
  <c r="K124" i="1"/>
  <c r="K125" i="1"/>
  <c r="K122" i="1"/>
  <c r="E126" i="1"/>
  <c r="D123" i="1"/>
  <c r="D124" i="1"/>
  <c r="D125" i="1"/>
  <c r="D122" i="1"/>
  <c r="M120" i="1"/>
  <c r="K120" i="1"/>
  <c r="I120" i="1"/>
  <c r="D120" i="1"/>
  <c r="K117" i="1"/>
  <c r="K116" i="1"/>
  <c r="E118" i="1"/>
  <c r="D117" i="1"/>
  <c r="D116" i="1"/>
  <c r="K108" i="1"/>
  <c r="K109" i="1"/>
  <c r="I110" i="1"/>
  <c r="K110" i="1"/>
  <c r="M110" i="1"/>
  <c r="K111" i="1"/>
  <c r="K112" i="1"/>
  <c r="K113" i="1"/>
  <c r="K107" i="1"/>
  <c r="E114" i="1"/>
  <c r="E108" i="1"/>
  <c r="D109" i="1"/>
  <c r="D110" i="1"/>
  <c r="D111" i="1"/>
  <c r="D112" i="1"/>
  <c r="D113" i="1"/>
  <c r="C116" i="1"/>
  <c r="C119" i="1"/>
  <c r="C121" i="1"/>
  <c r="C127" i="1"/>
  <c r="C115" i="1"/>
  <c r="D107" i="1"/>
  <c r="C106" i="1"/>
  <c r="C105" i="1"/>
  <c r="I101" i="1"/>
  <c r="K101" i="1"/>
  <c r="M101" i="1"/>
  <c r="M100" i="1"/>
  <c r="K100" i="1"/>
  <c r="I100" i="1"/>
  <c r="I96" i="1"/>
  <c r="K96" i="1"/>
  <c r="M96" i="1"/>
  <c r="I97" i="1"/>
  <c r="K97" i="1"/>
  <c r="M97" i="1"/>
  <c r="M95" i="1"/>
  <c r="K95" i="1"/>
  <c r="I95" i="1"/>
  <c r="I79" i="1"/>
  <c r="K79" i="1"/>
  <c r="I80" i="1"/>
  <c r="I81" i="1"/>
  <c r="K81" i="1"/>
  <c r="I82" i="1"/>
  <c r="K82" i="1"/>
  <c r="I83" i="1"/>
  <c r="I84" i="1"/>
  <c r="I85" i="1"/>
  <c r="K85" i="1"/>
  <c r="I86" i="1"/>
  <c r="K86" i="1"/>
  <c r="I87" i="1"/>
  <c r="K87" i="1"/>
  <c r="I88" i="1"/>
  <c r="I89" i="1"/>
  <c r="K89" i="1"/>
  <c r="M89" i="1"/>
  <c r="I90" i="1"/>
  <c r="K90" i="1"/>
  <c r="M90" i="1"/>
  <c r="I91" i="1"/>
  <c r="I92" i="1"/>
  <c r="K92" i="1"/>
  <c r="M92" i="1"/>
  <c r="M78" i="1"/>
  <c r="K78" i="1"/>
  <c r="I78" i="1"/>
  <c r="I75" i="1"/>
  <c r="K75" i="1"/>
  <c r="M75" i="1"/>
  <c r="M74" i="1"/>
  <c r="K74" i="1"/>
  <c r="I65" i="1"/>
  <c r="K65" i="1"/>
  <c r="M65" i="1"/>
  <c r="I66" i="1"/>
  <c r="K66" i="1"/>
  <c r="M66" i="1"/>
  <c r="I67" i="1"/>
  <c r="K67" i="1"/>
  <c r="M67" i="1"/>
  <c r="I68" i="1"/>
  <c r="K68" i="1"/>
  <c r="M68" i="1"/>
  <c r="I69" i="1"/>
  <c r="K69" i="1"/>
  <c r="M69" i="1"/>
  <c r="I70" i="1"/>
  <c r="K70" i="1"/>
  <c r="M70" i="1"/>
  <c r="I71" i="1"/>
  <c r="K71" i="1"/>
  <c r="M71" i="1"/>
  <c r="M64" i="1"/>
  <c r="K64" i="1"/>
  <c r="I64" i="1"/>
  <c r="I59" i="1"/>
  <c r="K59" i="1"/>
  <c r="M59" i="1"/>
  <c r="I60" i="1"/>
  <c r="K60" i="1"/>
  <c r="M60" i="1"/>
  <c r="I61" i="1"/>
  <c r="K61" i="1"/>
  <c r="M61" i="1"/>
  <c r="M58" i="1"/>
  <c r="K58" i="1"/>
  <c r="I58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M42" i="1"/>
  <c r="K42" i="1"/>
  <c r="I42" i="1"/>
  <c r="C102" i="1"/>
  <c r="D101" i="1"/>
  <c r="D100" i="1"/>
  <c r="E98" i="1"/>
  <c r="C99" i="1"/>
  <c r="D96" i="1"/>
  <c r="D97" i="1"/>
  <c r="D95" i="1"/>
  <c r="C94" i="1"/>
  <c r="F93" i="1"/>
  <c r="E92" i="1"/>
  <c r="E91" i="1"/>
  <c r="D89" i="1"/>
  <c r="D90" i="1"/>
  <c r="D88" i="1"/>
  <c r="D87" i="1"/>
  <c r="D86" i="1"/>
  <c r="D79" i="1"/>
  <c r="D80" i="1"/>
  <c r="D81" i="1"/>
  <c r="D82" i="1"/>
  <c r="D83" i="1"/>
  <c r="D84" i="1"/>
  <c r="D85" i="1"/>
  <c r="D78" i="1"/>
  <c r="E72" i="1"/>
  <c r="D69" i="1"/>
  <c r="D70" i="1"/>
  <c r="D71" i="1"/>
  <c r="D65" i="1"/>
  <c r="D66" i="1"/>
  <c r="D67" i="1"/>
  <c r="D68" i="1"/>
  <c r="D64" i="1"/>
  <c r="C63" i="1"/>
  <c r="E62" i="1"/>
  <c r="D59" i="1"/>
  <c r="D60" i="1"/>
  <c r="D61" i="1"/>
  <c r="D58" i="1"/>
  <c r="C57" i="1"/>
  <c r="C77" i="1"/>
  <c r="E76" i="1"/>
  <c r="D75" i="1"/>
  <c r="D74" i="1"/>
  <c r="C73" i="1"/>
  <c r="E56" i="1"/>
  <c r="D54" i="1"/>
  <c r="D55" i="1"/>
  <c r="D50" i="1"/>
  <c r="D51" i="1"/>
  <c r="D52" i="1"/>
  <c r="D53" i="1"/>
  <c r="D43" i="1"/>
  <c r="D44" i="1"/>
  <c r="D45" i="1"/>
  <c r="D46" i="1"/>
  <c r="D47" i="1"/>
  <c r="D48" i="1"/>
  <c r="D49" i="1"/>
  <c r="D42" i="1"/>
  <c r="C41" i="1"/>
  <c r="C3" i="1"/>
  <c r="C11" i="1"/>
  <c r="C12" i="1"/>
  <c r="P376" i="2"/>
  <c r="M283" i="1" s="1"/>
  <c r="N376" i="2"/>
  <c r="K283" i="1" s="1"/>
  <c r="L376" i="2"/>
  <c r="I283" i="1" s="1"/>
  <c r="P133" i="2"/>
  <c r="M287" i="1" l="1"/>
  <c r="K287" i="1"/>
  <c r="I287" i="1"/>
  <c r="K252" i="1"/>
  <c r="M252" i="1"/>
  <c r="I252" i="1"/>
  <c r="K193" i="1"/>
  <c r="K197" i="1" s="1"/>
  <c r="I62" i="1"/>
  <c r="K62" i="1"/>
  <c r="M62" i="1"/>
  <c r="AD99" i="2"/>
  <c r="N133" i="2"/>
  <c r="L218" i="2"/>
  <c r="I164" i="1" s="1"/>
  <c r="AC105" i="2"/>
  <c r="I72" i="1"/>
  <c r="AD344" i="2"/>
  <c r="L343" i="2"/>
  <c r="L39" i="2"/>
  <c r="P238" i="2" l="1"/>
  <c r="N238" i="2"/>
  <c r="L238" i="2"/>
  <c r="AC128" i="2"/>
  <c r="C36" i="1" l="1"/>
  <c r="E40" i="1"/>
  <c r="D38" i="1"/>
  <c r="D39" i="1"/>
  <c r="D37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20" i="1"/>
  <c r="I19" i="1"/>
  <c r="I14" i="1"/>
  <c r="I15" i="1"/>
  <c r="I16" i="1"/>
  <c r="I17" i="1"/>
  <c r="I18" i="1"/>
  <c r="I13" i="1"/>
  <c r="D34" i="1"/>
  <c r="D31" i="1"/>
  <c r="D32" i="1"/>
  <c r="D33" i="1"/>
  <c r="D29" i="1"/>
  <c r="D30" i="1"/>
  <c r="D28" i="1"/>
  <c r="D27" i="1"/>
  <c r="E35" i="1"/>
  <c r="D25" i="1"/>
  <c r="D26" i="1"/>
  <c r="D24" i="1"/>
  <c r="D23" i="1"/>
  <c r="D22" i="1"/>
  <c r="D21" i="1"/>
  <c r="D20" i="1"/>
  <c r="D15" i="1"/>
  <c r="D14" i="1"/>
  <c r="N343" i="2"/>
  <c r="P343" i="2"/>
  <c r="L90" i="2"/>
  <c r="P39" i="2"/>
  <c r="N39" i="2"/>
  <c r="N36" i="2" l="1"/>
  <c r="K35" i="1" s="1"/>
  <c r="P95" i="2"/>
  <c r="P36" i="2"/>
  <c r="M35" i="1" s="1"/>
  <c r="I13" i="19"/>
  <c r="G13" i="19"/>
  <c r="F13" i="19"/>
  <c r="E13" i="19"/>
  <c r="C13" i="19"/>
  <c r="B13" i="19"/>
  <c r="H11" i="19"/>
  <c r="D11" i="19"/>
  <c r="H10" i="19"/>
  <c r="D10" i="19"/>
  <c r="H9" i="19"/>
  <c r="D9" i="19"/>
  <c r="H8" i="19"/>
  <c r="D8" i="19"/>
  <c r="H7" i="19"/>
  <c r="D7" i="19"/>
  <c r="H6" i="19"/>
  <c r="D6" i="19"/>
  <c r="H5" i="19"/>
  <c r="D5" i="19"/>
  <c r="H4" i="19"/>
  <c r="D4" i="19"/>
  <c r="H3" i="19"/>
  <c r="D3" i="19"/>
  <c r="D13" i="19" s="1"/>
  <c r="H2" i="19"/>
  <c r="H13" i="19" s="1"/>
  <c r="D2" i="19"/>
  <c r="P97" i="2" l="1"/>
  <c r="M76" i="1"/>
  <c r="P40" i="2"/>
  <c r="N40" i="2"/>
  <c r="E19" i="1"/>
  <c r="E18" i="1"/>
  <c r="E17" i="1"/>
  <c r="E16" i="1"/>
  <c r="K13" i="1"/>
  <c r="L13" i="1"/>
  <c r="M13" i="1"/>
  <c r="D13" i="1"/>
  <c r="N380" i="2"/>
  <c r="L380" i="2"/>
  <c r="I11" i="28"/>
  <c r="E11" i="28"/>
  <c r="C11" i="28"/>
  <c r="B11" i="28"/>
  <c r="H8" i="28"/>
  <c r="D8" i="28"/>
  <c r="H7" i="28"/>
  <c r="D7" i="28"/>
  <c r="H6" i="28"/>
  <c r="D6" i="28"/>
  <c r="H5" i="28"/>
  <c r="D5" i="28"/>
  <c r="H4" i="28"/>
  <c r="D4" i="28"/>
  <c r="G3" i="28"/>
  <c r="H3" i="28" s="1"/>
  <c r="D3" i="28"/>
  <c r="B3" i="28"/>
  <c r="G2" i="28"/>
  <c r="G11" i="28" s="1"/>
  <c r="F2" i="28"/>
  <c r="H2" i="28" s="1"/>
  <c r="H11" i="28" s="1"/>
  <c r="B2" i="28"/>
  <c r="D2" i="28" s="1"/>
  <c r="D11" i="28" s="1"/>
  <c r="F11" i="28" l="1"/>
  <c r="F15" i="31" l="1"/>
  <c r="D15" i="31"/>
  <c r="B15" i="31"/>
  <c r="L315" i="2"/>
  <c r="I231" i="1" s="1"/>
  <c r="P76" i="2" l="1"/>
  <c r="N76" i="2"/>
  <c r="L76" i="2"/>
  <c r="P73" i="2"/>
  <c r="N73" i="2"/>
  <c r="L73" i="2"/>
  <c r="P66" i="2"/>
  <c r="N66" i="2"/>
  <c r="P212" i="2"/>
  <c r="N212" i="2"/>
  <c r="L212" i="2"/>
  <c r="P203" i="2"/>
  <c r="P209" i="2" l="1"/>
  <c r="M159" i="1" s="1"/>
  <c r="M155" i="1"/>
  <c r="L77" i="2"/>
  <c r="P271" i="2"/>
  <c r="M203" i="1" s="1"/>
  <c r="P270" i="2"/>
  <c r="N270" i="2"/>
  <c r="K204" i="1" s="1"/>
  <c r="L270" i="2"/>
  <c r="I204" i="1" s="1"/>
  <c r="P253" i="2"/>
  <c r="M190" i="1" s="1"/>
  <c r="L253" i="2"/>
  <c r="I190" i="1" s="1"/>
  <c r="P252" i="2"/>
  <c r="M189" i="1" s="1"/>
  <c r="L252" i="2"/>
  <c r="I189" i="1" s="1"/>
  <c r="C7" i="20"/>
  <c r="D7" i="20"/>
  <c r="E7" i="20"/>
  <c r="F7" i="20"/>
  <c r="G7" i="20"/>
  <c r="H7" i="20"/>
  <c r="I7" i="20"/>
  <c r="B7" i="20"/>
  <c r="I193" i="1" l="1"/>
  <c r="I197" i="1" s="1"/>
  <c r="M193" i="1"/>
  <c r="M197" i="1" s="1"/>
  <c r="M204" i="1"/>
  <c r="P245" i="2"/>
  <c r="M184" i="1" s="1"/>
  <c r="P242" i="2"/>
  <c r="M182" i="1" s="1"/>
  <c r="P243" i="2"/>
  <c r="M183" i="1" s="1"/>
  <c r="P244" i="2"/>
  <c r="L242" i="2"/>
  <c r="I182" i="1" s="1"/>
  <c r="L243" i="2"/>
  <c r="I183" i="1" s="1"/>
  <c r="L244" i="2"/>
  <c r="P241" i="2"/>
  <c r="M181" i="1" s="1"/>
  <c r="L241" i="2"/>
  <c r="I181" i="1" s="1"/>
  <c r="P225" i="2"/>
  <c r="M169" i="1" s="1"/>
  <c r="P226" i="2"/>
  <c r="M170" i="1" s="1"/>
  <c r="P227" i="2"/>
  <c r="M171" i="1" s="1"/>
  <c r="P228" i="2"/>
  <c r="M172" i="1" s="1"/>
  <c r="P229" i="2"/>
  <c r="M173" i="1" s="1"/>
  <c r="P230" i="2"/>
  <c r="M174" i="1" s="1"/>
  <c r="P231" i="2"/>
  <c r="M175" i="1" s="1"/>
  <c r="P232" i="2"/>
  <c r="M176" i="1" s="1"/>
  <c r="P233" i="2"/>
  <c r="M177" i="1" s="1"/>
  <c r="L232" i="2"/>
  <c r="I176" i="1" s="1"/>
  <c r="L233" i="2"/>
  <c r="I177" i="1" s="1"/>
  <c r="L234" i="2"/>
  <c r="I178" i="1" s="1"/>
  <c r="P217" i="2"/>
  <c r="M163" i="1" s="1"/>
  <c r="P218" i="2"/>
  <c r="M164" i="1" s="1"/>
  <c r="P219" i="2"/>
  <c r="M165" i="1" s="1"/>
  <c r="L219" i="2"/>
  <c r="I165" i="1" s="1"/>
  <c r="P215" i="2"/>
  <c r="M161" i="1" s="1"/>
  <c r="L235" i="2" l="1"/>
  <c r="I179" i="1" s="1"/>
  <c r="P235" i="2"/>
  <c r="N235" i="2"/>
  <c r="L246" i="2"/>
  <c r="I185" i="1" s="1"/>
  <c r="N246" i="2"/>
  <c r="K185" i="1" s="1"/>
  <c r="N220" i="2"/>
  <c r="K166" i="1" s="1"/>
  <c r="P246" i="2"/>
  <c r="M185" i="1" s="1"/>
  <c r="P220" i="2"/>
  <c r="M166" i="1" s="1"/>
  <c r="L220" i="2"/>
  <c r="I166" i="1" s="1"/>
  <c r="N239" i="2" l="1"/>
  <c r="K179" i="1"/>
  <c r="P239" i="2"/>
  <c r="M179" i="1"/>
  <c r="N208" i="2"/>
  <c r="K158" i="1" s="1"/>
  <c r="L197" i="2"/>
  <c r="I149" i="1" s="1"/>
  <c r="F24" i="3" l="1"/>
  <c r="L313" i="2" l="1"/>
  <c r="I229" i="1" s="1"/>
  <c r="P313" i="2"/>
  <c r="M229" i="1" s="1"/>
  <c r="L314" i="2"/>
  <c r="I230" i="1" s="1"/>
  <c r="L316" i="2"/>
  <c r="I232" i="1" s="1"/>
  <c r="L317" i="2"/>
  <c r="I233" i="1" s="1"/>
  <c r="P317" i="2"/>
  <c r="M233" i="1" s="1"/>
  <c r="L318" i="2"/>
  <c r="P318" i="2"/>
  <c r="L319" i="2"/>
  <c r="I234" i="1" s="1"/>
  <c r="L312" i="2"/>
  <c r="I228" i="1" s="1"/>
  <c r="L301" i="2"/>
  <c r="I218" i="1" s="1"/>
  <c r="P301" i="2"/>
  <c r="M218" i="1" s="1"/>
  <c r="L302" i="2"/>
  <c r="I219" i="1" s="1"/>
  <c r="P302" i="2"/>
  <c r="M219" i="1" s="1"/>
  <c r="L303" i="2"/>
  <c r="I220" i="1" s="1"/>
  <c r="P303" i="2"/>
  <c r="M220" i="1" s="1"/>
  <c r="L304" i="2"/>
  <c r="I221" i="1" s="1"/>
  <c r="P304" i="2"/>
  <c r="M221" i="1" s="1"/>
  <c r="L305" i="2"/>
  <c r="I222" i="1" s="1"/>
  <c r="P305" i="2"/>
  <c r="M222" i="1" s="1"/>
  <c r="P300" i="2"/>
  <c r="M217" i="1" s="1"/>
  <c r="L300" i="2"/>
  <c r="I217" i="1" s="1"/>
  <c r="M214" i="1"/>
  <c r="L295" i="2"/>
  <c r="I214" i="1" s="1"/>
  <c r="P182" i="2"/>
  <c r="M139" i="1" s="1"/>
  <c r="P183" i="2"/>
  <c r="P184" i="2"/>
  <c r="M140" i="1" s="1"/>
  <c r="P185" i="2"/>
  <c r="M141" i="1" s="1"/>
  <c r="P186" i="2"/>
  <c r="M142" i="1" s="1"/>
  <c r="L182" i="2"/>
  <c r="I139" i="1" s="1"/>
  <c r="L183" i="2"/>
  <c r="L184" i="2"/>
  <c r="I140" i="1" s="1"/>
  <c r="L185" i="2"/>
  <c r="I141" i="1" s="1"/>
  <c r="L186" i="2"/>
  <c r="I142" i="1" s="1"/>
  <c r="P181" i="2"/>
  <c r="M138" i="1" s="1"/>
  <c r="L181" i="2"/>
  <c r="I138" i="1" s="1"/>
  <c r="P166" i="2"/>
  <c r="M129" i="1" s="1"/>
  <c r="P167" i="2"/>
  <c r="M130" i="1" s="1"/>
  <c r="P168" i="2"/>
  <c r="M131" i="1" s="1"/>
  <c r="P169" i="2"/>
  <c r="M132" i="1" s="1"/>
  <c r="P170" i="2"/>
  <c r="P171" i="2"/>
  <c r="P172" i="2"/>
  <c r="M133" i="1" s="1"/>
  <c r="P173" i="2"/>
  <c r="M134" i="1" s="1"/>
  <c r="P174" i="2"/>
  <c r="P175" i="2"/>
  <c r="P165" i="2"/>
  <c r="M128" i="1" s="1"/>
  <c r="L166" i="2"/>
  <c r="I129" i="1" s="1"/>
  <c r="L167" i="2"/>
  <c r="I130" i="1" s="1"/>
  <c r="L168" i="2"/>
  <c r="I131" i="1" s="1"/>
  <c r="L169" i="2"/>
  <c r="I132" i="1" s="1"/>
  <c r="L170" i="2"/>
  <c r="L171" i="2"/>
  <c r="L173" i="2"/>
  <c r="I134" i="1" s="1"/>
  <c r="L174" i="2"/>
  <c r="L175" i="2"/>
  <c r="L165" i="2"/>
  <c r="I128" i="1" s="1"/>
  <c r="P160" i="2"/>
  <c r="M125" i="1" s="1"/>
  <c r="P159" i="2"/>
  <c r="M124" i="1" s="1"/>
  <c r="P158" i="2"/>
  <c r="M123" i="1" s="1"/>
  <c r="P157" i="2"/>
  <c r="M122" i="1" s="1"/>
  <c r="L160" i="2"/>
  <c r="I125" i="1" s="1"/>
  <c r="L159" i="2"/>
  <c r="I124" i="1" s="1"/>
  <c r="L158" i="2"/>
  <c r="I123" i="1" s="1"/>
  <c r="L157" i="2"/>
  <c r="I122" i="1" s="1"/>
  <c r="P150" i="2"/>
  <c r="M117" i="1" s="1"/>
  <c r="L150" i="2"/>
  <c r="I117" i="1" s="1"/>
  <c r="P149" i="2"/>
  <c r="M116" i="1" s="1"/>
  <c r="L149" i="2"/>
  <c r="I116" i="1" s="1"/>
  <c r="P144" i="2"/>
  <c r="M113" i="1" s="1"/>
  <c r="L144" i="2"/>
  <c r="I113" i="1" s="1"/>
  <c r="P143" i="2"/>
  <c r="M112" i="1" s="1"/>
  <c r="L143" i="2"/>
  <c r="I112" i="1" s="1"/>
  <c r="P142" i="2"/>
  <c r="M111" i="1" s="1"/>
  <c r="L142" i="2"/>
  <c r="I111" i="1" s="1"/>
  <c r="P140" i="2"/>
  <c r="M109" i="1" s="1"/>
  <c r="L140" i="2"/>
  <c r="I109" i="1" s="1"/>
  <c r="P139" i="2"/>
  <c r="M108" i="1" s="1"/>
  <c r="L139" i="2"/>
  <c r="I108" i="1" s="1"/>
  <c r="P138" i="2"/>
  <c r="M107" i="1" s="1"/>
  <c r="L138" i="2"/>
  <c r="I107" i="1" s="1"/>
  <c r="P112" i="2"/>
  <c r="M91" i="1" s="1"/>
  <c r="N112" i="2"/>
  <c r="K91" i="1" s="1"/>
  <c r="N109" i="2"/>
  <c r="K88" i="1" s="1"/>
  <c r="P109" i="2"/>
  <c r="M88" i="1" s="1"/>
  <c r="P108" i="2"/>
  <c r="M87" i="1" s="1"/>
  <c r="P107" i="2"/>
  <c r="M86" i="1" s="1"/>
  <c r="P106" i="2"/>
  <c r="M85" i="1" s="1"/>
  <c r="N105" i="2"/>
  <c r="K84" i="1" s="1"/>
  <c r="P105" i="2"/>
  <c r="M84" i="1" s="1"/>
  <c r="N104" i="2"/>
  <c r="K83" i="1" s="1"/>
  <c r="P104" i="2"/>
  <c r="M83" i="1" s="1"/>
  <c r="P103" i="2"/>
  <c r="M82" i="1" s="1"/>
  <c r="P102" i="2"/>
  <c r="M81" i="1" s="1"/>
  <c r="N101" i="2"/>
  <c r="K80" i="1" s="1"/>
  <c r="P101" i="2"/>
  <c r="M80" i="1" s="1"/>
  <c r="P100" i="2"/>
  <c r="M79" i="1" s="1"/>
  <c r="N95" i="2"/>
  <c r="K76" i="1" s="1"/>
  <c r="L93" i="2"/>
  <c r="L91" i="2"/>
  <c r="L95" i="2" l="1"/>
  <c r="I76" i="1" s="1"/>
  <c r="I74" i="1"/>
  <c r="N114" i="2"/>
  <c r="K93" i="1" s="1"/>
  <c r="P177" i="2"/>
  <c r="M136" i="1" s="1"/>
  <c r="N177" i="2"/>
  <c r="K136" i="1" s="1"/>
  <c r="L177" i="2"/>
  <c r="I136" i="1" s="1"/>
  <c r="N320" i="2"/>
  <c r="K235" i="1" s="1"/>
  <c r="P320" i="2"/>
  <c r="M235" i="1" s="1"/>
  <c r="L320" i="2"/>
  <c r="I235" i="1" s="1"/>
  <c r="L306" i="2"/>
  <c r="I223" i="1" s="1"/>
  <c r="P187" i="2"/>
  <c r="M143" i="1" s="1"/>
  <c r="N306" i="2"/>
  <c r="K223" i="1" s="1"/>
  <c r="P306" i="2"/>
  <c r="M223" i="1" s="1"/>
  <c r="L187" i="2"/>
  <c r="I143" i="1" s="1"/>
  <c r="N187" i="2"/>
  <c r="K143" i="1" s="1"/>
  <c r="L145" i="2"/>
  <c r="I114" i="1" s="1"/>
  <c r="P161" i="2"/>
  <c r="M126" i="1" s="1"/>
  <c r="N121" i="2"/>
  <c r="K98" i="1" s="1"/>
  <c r="P63" i="2"/>
  <c r="L121" i="2"/>
  <c r="L63" i="2"/>
  <c r="I56" i="1" s="1"/>
  <c r="N63" i="2"/>
  <c r="I39" i="1"/>
  <c r="K39" i="1"/>
  <c r="P44" i="2"/>
  <c r="M39" i="1" s="1"/>
  <c r="I38" i="1"/>
  <c r="K38" i="1"/>
  <c r="P43" i="2"/>
  <c r="M38" i="1" s="1"/>
  <c r="P42" i="2"/>
  <c r="M37" i="1" s="1"/>
  <c r="K37" i="1"/>
  <c r="I37" i="1"/>
  <c r="I11" i="30"/>
  <c r="G11" i="30"/>
  <c r="F11" i="30"/>
  <c r="E11" i="30"/>
  <c r="C11" i="30"/>
  <c r="B11" i="30"/>
  <c r="H10" i="30"/>
  <c r="H9" i="30"/>
  <c r="D9" i="30"/>
  <c r="H8" i="30"/>
  <c r="D8" i="30"/>
  <c r="H7" i="30"/>
  <c r="D7" i="30"/>
  <c r="H6" i="30"/>
  <c r="D6" i="30"/>
  <c r="H5" i="30"/>
  <c r="D5" i="30"/>
  <c r="H4" i="30"/>
  <c r="D4" i="30"/>
  <c r="H3" i="30"/>
  <c r="D3" i="30"/>
  <c r="H2" i="30"/>
  <c r="H11" i="30" s="1"/>
  <c r="D2" i="30"/>
  <c r="D11" i="30" s="1"/>
  <c r="P67" i="2" l="1"/>
  <c r="M56" i="1"/>
  <c r="N67" i="2"/>
  <c r="K56" i="1"/>
  <c r="L123" i="2"/>
  <c r="I98" i="1"/>
  <c r="L67" i="2"/>
  <c r="L45" i="2"/>
  <c r="I40" i="1" s="1"/>
  <c r="N45" i="2"/>
  <c r="K40" i="1" s="1"/>
  <c r="P45" i="2"/>
  <c r="M40" i="1" s="1"/>
  <c r="I6" i="29"/>
  <c r="G6" i="29"/>
  <c r="F6" i="29"/>
  <c r="E6" i="29"/>
  <c r="C6" i="29"/>
  <c r="B6" i="29"/>
  <c r="H5" i="29"/>
  <c r="D5" i="29"/>
  <c r="H4" i="29"/>
  <c r="D4" i="29"/>
  <c r="H3" i="29"/>
  <c r="D3" i="29"/>
  <c r="H2" i="29"/>
  <c r="H6" i="29" s="1"/>
  <c r="D2" i="29"/>
  <c r="D6" i="29" s="1"/>
  <c r="L40" i="2" l="1"/>
  <c r="I4" i="27"/>
  <c r="G4" i="27"/>
  <c r="F4" i="27"/>
  <c r="E4" i="27"/>
  <c r="C4" i="27"/>
  <c r="B4" i="27"/>
  <c r="H3" i="27"/>
  <c r="D3" i="27"/>
  <c r="H2" i="27"/>
  <c r="H4" i="27" s="1"/>
  <c r="D2" i="27"/>
  <c r="D4" i="27" s="1"/>
  <c r="I5" i="25" l="1"/>
  <c r="G5" i="25"/>
  <c r="F5" i="25"/>
  <c r="E5" i="25"/>
  <c r="C5" i="25"/>
  <c r="B5" i="25"/>
  <c r="H4" i="25"/>
  <c r="D4" i="25"/>
  <c r="H3" i="25"/>
  <c r="D3" i="25"/>
  <c r="H2" i="25"/>
  <c r="H5" i="25" s="1"/>
  <c r="D2" i="25"/>
  <c r="D5" i="25" s="1"/>
  <c r="I5" i="24" l="1"/>
  <c r="G5" i="24"/>
  <c r="F5" i="24"/>
  <c r="E5" i="24"/>
  <c r="C5" i="24"/>
  <c r="B5" i="24"/>
  <c r="H4" i="24"/>
  <c r="D4" i="24"/>
  <c r="H3" i="24"/>
  <c r="D3" i="24"/>
  <c r="H2" i="24"/>
  <c r="H5" i="24" s="1"/>
  <c r="D2" i="24"/>
  <c r="D5" i="24" s="1"/>
  <c r="I7" i="23" l="1"/>
  <c r="G7" i="23"/>
  <c r="F7" i="23"/>
  <c r="E7" i="23"/>
  <c r="C7" i="23"/>
  <c r="B7" i="23"/>
  <c r="H6" i="23"/>
  <c r="D6" i="23"/>
  <c r="H5" i="23"/>
  <c r="D5" i="23"/>
  <c r="D4" i="23"/>
  <c r="H2" i="23"/>
  <c r="H7" i="23" s="1"/>
  <c r="D2" i="23"/>
  <c r="D7" i="23" s="1"/>
  <c r="I4" i="21" l="1"/>
  <c r="G4" i="21"/>
  <c r="F4" i="21"/>
  <c r="E4" i="21"/>
  <c r="C4" i="21"/>
  <c r="B4" i="21"/>
  <c r="H3" i="21"/>
  <c r="D3" i="21"/>
  <c r="H2" i="21"/>
  <c r="H4" i="21" s="1"/>
  <c r="D2" i="21"/>
  <c r="D4" i="21" s="1"/>
  <c r="I5" i="22" l="1"/>
  <c r="H5" i="22"/>
  <c r="G5" i="22"/>
  <c r="F5" i="22"/>
  <c r="E5" i="22"/>
  <c r="C5" i="22"/>
  <c r="B5" i="22"/>
  <c r="H4" i="22"/>
  <c r="D4" i="22"/>
  <c r="H3" i="22"/>
  <c r="D3" i="22"/>
  <c r="H2" i="22"/>
  <c r="D2" i="22"/>
  <c r="D5" i="22" s="1"/>
  <c r="I11" i="18" l="1"/>
  <c r="G11" i="18"/>
  <c r="F11" i="18"/>
  <c r="E11" i="18"/>
  <c r="C11" i="18"/>
  <c r="B11" i="18"/>
  <c r="H10" i="18"/>
  <c r="D10" i="18"/>
  <c r="H9" i="18"/>
  <c r="D9" i="18"/>
  <c r="H8" i="18"/>
  <c r="D8" i="18"/>
  <c r="H7" i="18"/>
  <c r="D7" i="18"/>
  <c r="H6" i="18"/>
  <c r="D6" i="18"/>
  <c r="H5" i="18"/>
  <c r="D5" i="18"/>
  <c r="H4" i="18"/>
  <c r="D4" i="18"/>
  <c r="H3" i="18"/>
  <c r="D3" i="18"/>
  <c r="H2" i="18"/>
  <c r="H11" i="18" s="1"/>
  <c r="D2" i="18"/>
  <c r="D11" i="18" s="1"/>
  <c r="I9" i="17" l="1"/>
  <c r="G9" i="17"/>
  <c r="F9" i="17"/>
  <c r="E9" i="17"/>
  <c r="C9" i="17"/>
  <c r="B9" i="17"/>
  <c r="H8" i="17"/>
  <c r="D8" i="17"/>
  <c r="H7" i="17"/>
  <c r="D7" i="17"/>
  <c r="H6" i="17"/>
  <c r="D6" i="17"/>
  <c r="H5" i="17"/>
  <c r="D5" i="17"/>
  <c r="H4" i="17"/>
  <c r="D4" i="17"/>
  <c r="H3" i="17"/>
  <c r="D3" i="17"/>
  <c r="H2" i="17"/>
  <c r="H9" i="17" s="1"/>
  <c r="D2" i="17"/>
  <c r="D9" i="17" s="1"/>
  <c r="F13" i="16"/>
  <c r="E13" i="16" l="1"/>
  <c r="C13" i="16"/>
  <c r="B13" i="16"/>
  <c r="H12" i="16"/>
  <c r="D12" i="16"/>
  <c r="H11" i="16"/>
  <c r="D11" i="16"/>
  <c r="G10" i="16"/>
  <c r="H10" i="16" s="1"/>
  <c r="D10" i="16"/>
  <c r="H9" i="16"/>
  <c r="D9" i="16"/>
  <c r="H8" i="16"/>
  <c r="D8" i="16"/>
  <c r="H7" i="16"/>
  <c r="D7" i="16"/>
  <c r="H6" i="16"/>
  <c r="D6" i="16"/>
  <c r="H5" i="16"/>
  <c r="D5" i="16"/>
  <c r="H4" i="16"/>
  <c r="D4" i="16"/>
  <c r="H3" i="16"/>
  <c r="D3" i="16"/>
  <c r="I2" i="16"/>
  <c r="I13" i="16" s="1"/>
  <c r="D2" i="16"/>
  <c r="D13" i="16" s="1"/>
  <c r="G2" i="16" l="1"/>
  <c r="G13" i="16" l="1"/>
  <c r="H2" i="16"/>
  <c r="H13" i="16" s="1"/>
  <c r="I13" i="15" l="1"/>
  <c r="G13" i="15"/>
  <c r="F13" i="15"/>
  <c r="E13" i="15"/>
  <c r="C13" i="15"/>
  <c r="B13" i="15"/>
  <c r="H12" i="15"/>
  <c r="D12" i="15"/>
  <c r="H11" i="15"/>
  <c r="D11" i="15"/>
  <c r="H10" i="15"/>
  <c r="D10" i="15"/>
  <c r="H9" i="15"/>
  <c r="D9" i="15"/>
  <c r="H8" i="15"/>
  <c r="D8" i="15"/>
  <c r="H7" i="15"/>
  <c r="D7" i="15"/>
  <c r="H6" i="15"/>
  <c r="D6" i="15"/>
  <c r="H5" i="15"/>
  <c r="D5" i="15"/>
  <c r="H4" i="15"/>
  <c r="D4" i="15"/>
  <c r="H3" i="15"/>
  <c r="D3" i="15"/>
  <c r="H2" i="15"/>
  <c r="H13" i="15" s="1"/>
  <c r="D2" i="15"/>
  <c r="D13" i="15" s="1"/>
  <c r="I8" i="14" l="1"/>
  <c r="G8" i="14"/>
  <c r="F8" i="14"/>
  <c r="E8" i="14"/>
  <c r="C8" i="14"/>
  <c r="B8" i="14"/>
  <c r="H7" i="14"/>
  <c r="D7" i="14"/>
  <c r="H6" i="14"/>
  <c r="D6" i="14"/>
  <c r="H5" i="14"/>
  <c r="D5" i="14"/>
  <c r="H4" i="14"/>
  <c r="D4" i="14"/>
  <c r="H3" i="14"/>
  <c r="D3" i="14"/>
  <c r="H2" i="14"/>
  <c r="H8" i="14" s="1"/>
  <c r="D2" i="14"/>
  <c r="D8" i="14" s="1"/>
  <c r="I4" i="13" l="1"/>
  <c r="G4" i="13"/>
  <c r="F4" i="13"/>
  <c r="E4" i="13"/>
  <c r="C4" i="13"/>
  <c r="B4" i="13"/>
  <c r="H2" i="13"/>
  <c r="H4" i="13" s="1"/>
  <c r="D2" i="13"/>
  <c r="D4" i="13" s="1"/>
  <c r="I15" i="12" l="1"/>
  <c r="G15" i="12"/>
  <c r="F15" i="12"/>
  <c r="E15" i="12"/>
  <c r="C15" i="12"/>
  <c r="B15" i="12"/>
  <c r="H14" i="12"/>
  <c r="D14" i="12"/>
  <c r="H13" i="12"/>
  <c r="D13" i="12"/>
  <c r="H12" i="12"/>
  <c r="D12" i="12"/>
  <c r="H11" i="12"/>
  <c r="D11" i="12"/>
  <c r="H10" i="12"/>
  <c r="D10" i="12"/>
  <c r="H9" i="12"/>
  <c r="D9" i="12"/>
  <c r="H8" i="12"/>
  <c r="D8" i="12"/>
  <c r="H7" i="12"/>
  <c r="D7" i="12"/>
  <c r="H6" i="12"/>
  <c r="D6" i="12"/>
  <c r="H5" i="12"/>
  <c r="D5" i="12"/>
  <c r="H4" i="12"/>
  <c r="D4" i="12"/>
  <c r="H3" i="12"/>
  <c r="D3" i="12"/>
  <c r="H2" i="12"/>
  <c r="H15" i="12" s="1"/>
  <c r="D2" i="12"/>
  <c r="D15" i="12" s="1"/>
  <c r="I13" i="11" l="1"/>
  <c r="G13" i="11"/>
  <c r="F13" i="11"/>
  <c r="E13" i="11"/>
  <c r="C13" i="11"/>
  <c r="B13" i="11"/>
  <c r="H12" i="11"/>
  <c r="D12" i="11"/>
  <c r="H11" i="11"/>
  <c r="D11" i="11"/>
  <c r="H10" i="11"/>
  <c r="D10" i="11"/>
  <c r="H9" i="11"/>
  <c r="D9" i="11"/>
  <c r="H8" i="11"/>
  <c r="D8" i="11"/>
  <c r="H7" i="11"/>
  <c r="D7" i="11"/>
  <c r="H6" i="11"/>
  <c r="D6" i="11"/>
  <c r="H5" i="11"/>
  <c r="D5" i="11"/>
  <c r="H4" i="11"/>
  <c r="D4" i="11"/>
  <c r="H3" i="11"/>
  <c r="D3" i="11"/>
  <c r="H2" i="11"/>
  <c r="H13" i="11" s="1"/>
  <c r="D2" i="11"/>
  <c r="D13" i="11" s="1"/>
  <c r="I13" i="10" l="1"/>
  <c r="G13" i="10"/>
  <c r="F13" i="10"/>
  <c r="E13" i="10"/>
  <c r="C13" i="10"/>
  <c r="B13" i="10"/>
  <c r="H12" i="10"/>
  <c r="D12" i="10"/>
  <c r="H11" i="10"/>
  <c r="D11" i="10"/>
  <c r="H10" i="10"/>
  <c r="D10" i="10"/>
  <c r="H9" i="10"/>
  <c r="D9" i="10"/>
  <c r="H8" i="10"/>
  <c r="D8" i="10"/>
  <c r="H7" i="10"/>
  <c r="D7" i="10"/>
  <c r="H6" i="10"/>
  <c r="D6" i="10"/>
  <c r="H5" i="10"/>
  <c r="D5" i="10"/>
  <c r="H4" i="10"/>
  <c r="D4" i="10"/>
  <c r="H3" i="10"/>
  <c r="H13" i="10" s="1"/>
  <c r="D3" i="10"/>
  <c r="H2" i="10"/>
  <c r="D2" i="10"/>
  <c r="D13" i="10" s="1"/>
  <c r="I7" i="9" l="1"/>
  <c r="G7" i="9"/>
  <c r="F7" i="9"/>
  <c r="E7" i="9"/>
  <c r="C7" i="9"/>
  <c r="B7" i="9"/>
  <c r="H6" i="9"/>
  <c r="D6" i="9"/>
  <c r="H5" i="9"/>
  <c r="D5" i="9"/>
  <c r="H4" i="9"/>
  <c r="D4" i="9"/>
  <c r="H3" i="9"/>
  <c r="D3" i="9"/>
  <c r="H2" i="9"/>
  <c r="H7" i="9" s="1"/>
  <c r="D2" i="9"/>
  <c r="D7" i="9" s="1"/>
  <c r="I14" i="8" l="1"/>
  <c r="H14" i="8"/>
  <c r="G14" i="8"/>
  <c r="F14" i="8"/>
  <c r="E14" i="8"/>
  <c r="C14" i="8"/>
  <c r="B14" i="8"/>
  <c r="H13" i="8"/>
  <c r="D13" i="8"/>
  <c r="H12" i="8"/>
  <c r="D12" i="8"/>
  <c r="H11" i="8"/>
  <c r="D11" i="8"/>
  <c r="H10" i="8"/>
  <c r="D10" i="8"/>
  <c r="H9" i="8"/>
  <c r="D9" i="8"/>
  <c r="H8" i="8"/>
  <c r="D8" i="8"/>
  <c r="H7" i="8"/>
  <c r="D7" i="8"/>
  <c r="H6" i="8"/>
  <c r="D6" i="8"/>
  <c r="H5" i="8"/>
  <c r="D5" i="8"/>
  <c r="H4" i="8"/>
  <c r="D4" i="8"/>
  <c r="H3" i="8"/>
  <c r="D3" i="8"/>
  <c r="D14" i="8" s="1"/>
  <c r="H2" i="8"/>
  <c r="D2" i="8"/>
  <c r="I13" i="6" l="1"/>
  <c r="G13" i="6"/>
  <c r="F13" i="6"/>
  <c r="E13" i="6"/>
  <c r="C13" i="6"/>
  <c r="B13" i="6"/>
  <c r="H12" i="6"/>
  <c r="D12" i="6"/>
  <c r="H11" i="6"/>
  <c r="D11" i="6"/>
  <c r="H10" i="6"/>
  <c r="D10" i="6"/>
  <c r="H9" i="6"/>
  <c r="D9" i="6"/>
  <c r="H8" i="6"/>
  <c r="D8" i="6"/>
  <c r="H7" i="6"/>
  <c r="D7" i="6"/>
  <c r="H6" i="6"/>
  <c r="D6" i="6"/>
  <c r="H5" i="6"/>
  <c r="D5" i="6"/>
  <c r="H4" i="6"/>
  <c r="D4" i="6"/>
  <c r="H3" i="6"/>
  <c r="D3" i="6"/>
  <c r="H2" i="6"/>
  <c r="H13" i="6" s="1"/>
  <c r="D2" i="6"/>
  <c r="D13" i="6" s="1"/>
  <c r="I16" i="5" l="1"/>
  <c r="G16" i="5"/>
  <c r="F16" i="5"/>
  <c r="E16" i="5"/>
  <c r="C16" i="5"/>
  <c r="B16" i="5"/>
  <c r="D16" i="5" s="1"/>
  <c r="H15" i="5"/>
  <c r="D15" i="5"/>
  <c r="H14" i="5"/>
  <c r="D14" i="5"/>
  <c r="H13" i="5"/>
  <c r="D13" i="5"/>
  <c r="H12" i="5"/>
  <c r="D12" i="5"/>
  <c r="H11" i="5"/>
  <c r="D11" i="5"/>
  <c r="H10" i="5"/>
  <c r="D10" i="5"/>
  <c r="H9" i="5"/>
  <c r="D9" i="5"/>
  <c r="H8" i="5"/>
  <c r="D8" i="5"/>
  <c r="H7" i="5"/>
  <c r="D7" i="5"/>
  <c r="H6" i="5"/>
  <c r="D6" i="5"/>
  <c r="H5" i="5"/>
  <c r="D5" i="5"/>
  <c r="H4" i="5"/>
  <c r="D4" i="5"/>
  <c r="H3" i="5"/>
  <c r="D3" i="5"/>
  <c r="H2" i="5"/>
  <c r="D2" i="5"/>
  <c r="H16" i="5" l="1"/>
  <c r="I5" i="4"/>
  <c r="G5" i="4"/>
  <c r="F5" i="4"/>
  <c r="E5" i="4"/>
  <c r="C5" i="4"/>
  <c r="B5" i="4"/>
  <c r="H4" i="4"/>
  <c r="H3" i="4"/>
  <c r="D3" i="4"/>
  <c r="H2" i="4"/>
  <c r="H5" i="4" s="1"/>
  <c r="D2" i="4"/>
  <c r="D5" i="4" s="1"/>
  <c r="P380" i="2" l="1"/>
  <c r="N382" i="2"/>
  <c r="S341" i="2"/>
  <c r="P330" i="2"/>
  <c r="N330" i="2"/>
  <c r="L330" i="2"/>
  <c r="P329" i="2"/>
  <c r="N329" i="2"/>
  <c r="L329" i="2"/>
  <c r="I242" i="1" s="1"/>
  <c r="S323" i="2"/>
  <c r="P297" i="2"/>
  <c r="N297" i="2"/>
  <c r="L297" i="2"/>
  <c r="S272" i="2"/>
  <c r="P265" i="2"/>
  <c r="M200" i="1" s="1"/>
  <c r="L265" i="2"/>
  <c r="I200" i="1" s="1"/>
  <c r="P264" i="2"/>
  <c r="M199" i="1" s="1"/>
  <c r="L264" i="2"/>
  <c r="I199" i="1" s="1"/>
  <c r="P256" i="2"/>
  <c r="P262" i="2" s="1"/>
  <c r="N256" i="2"/>
  <c r="L256" i="2"/>
  <c r="L262" i="2" s="1"/>
  <c r="S209" i="2"/>
  <c r="P151" i="2"/>
  <c r="P145" i="2"/>
  <c r="M114" i="1" s="1"/>
  <c r="P129" i="2"/>
  <c r="N129" i="2"/>
  <c r="L129" i="2"/>
  <c r="P121" i="2"/>
  <c r="N123" i="2"/>
  <c r="N97" i="2"/>
  <c r="L97" i="2"/>
  <c r="P87" i="2"/>
  <c r="M72" i="1" s="1"/>
  <c r="P47" i="2"/>
  <c r="N47" i="2"/>
  <c r="L47" i="2"/>
  <c r="S36" i="2"/>
  <c r="C9" i="1"/>
  <c r="M7" i="1"/>
  <c r="K7" i="1"/>
  <c r="I7" i="1"/>
  <c r="C4" i="1"/>
  <c r="C2" i="1"/>
  <c r="P153" i="2" l="1"/>
  <c r="M118" i="1"/>
  <c r="P332" i="2"/>
  <c r="M242" i="1"/>
  <c r="N332" i="2"/>
  <c r="K242" i="1"/>
  <c r="P123" i="2"/>
  <c r="M98" i="1"/>
  <c r="L332" i="2"/>
  <c r="L258" i="2"/>
  <c r="N258" i="2"/>
  <c r="N262" i="2"/>
  <c r="P91" i="2"/>
  <c r="N189" i="2"/>
  <c r="L209" i="2"/>
  <c r="N322" i="2"/>
  <c r="L266" i="2"/>
  <c r="P322" i="2"/>
  <c r="N290" i="2"/>
  <c r="N292" i="2" s="1"/>
  <c r="N145" i="2"/>
  <c r="L151" i="2"/>
  <c r="N161" i="2"/>
  <c r="L189" i="2"/>
  <c r="L222" i="2"/>
  <c r="P248" i="2"/>
  <c r="P258" i="2"/>
  <c r="P266" i="2"/>
  <c r="P290" i="2"/>
  <c r="P292" i="2" s="1"/>
  <c r="N153" i="2"/>
  <c r="L290" i="2"/>
  <c r="L292" i="2" s="1"/>
  <c r="L322" i="2"/>
  <c r="L239" i="2"/>
  <c r="N248" i="2"/>
  <c r="N266" i="2"/>
  <c r="P163" i="2"/>
  <c r="P179" i="2"/>
  <c r="N209" i="2"/>
  <c r="K159" i="1" s="1"/>
  <c r="L273" i="2"/>
  <c r="L275" i="2" s="1"/>
  <c r="N273" i="2"/>
  <c r="N275" i="2" s="1"/>
  <c r="L308" i="2"/>
  <c r="P308" i="2"/>
  <c r="N87" i="2"/>
  <c r="P114" i="2"/>
  <c r="L114" i="2"/>
  <c r="I93" i="1" s="1"/>
  <c r="N116" i="2"/>
  <c r="L179" i="2"/>
  <c r="N179" i="2"/>
  <c r="N308" i="2"/>
  <c r="L147" i="2"/>
  <c r="L161" i="2"/>
  <c r="P189" i="2"/>
  <c r="N222" i="2"/>
  <c r="P222" i="2"/>
  <c r="L248" i="2"/>
  <c r="P273" i="2"/>
  <c r="P275" i="2" s="1"/>
  <c r="P382" i="2"/>
  <c r="L382" i="2"/>
  <c r="P147" i="2"/>
  <c r="L213" i="2" l="1"/>
  <c r="I159" i="1"/>
  <c r="N147" i="2"/>
  <c r="K114" i="1"/>
  <c r="L163" i="2"/>
  <c r="I126" i="1"/>
  <c r="N130" i="2"/>
  <c r="N134" i="2" s="1"/>
  <c r="K72" i="1"/>
  <c r="P268" i="2"/>
  <c r="M201" i="1"/>
  <c r="N268" i="2"/>
  <c r="K201" i="1"/>
  <c r="K206" i="1" s="1"/>
  <c r="N163" i="2"/>
  <c r="K126" i="1"/>
  <c r="L153" i="2"/>
  <c r="I118" i="1"/>
  <c r="L268" i="2"/>
  <c r="I201" i="1"/>
  <c r="P116" i="2"/>
  <c r="M93" i="1"/>
  <c r="N213" i="2"/>
  <c r="N277" i="2"/>
  <c r="N280" i="2" s="1"/>
  <c r="N282" i="2" s="1"/>
  <c r="I206" i="1"/>
  <c r="M206" i="1"/>
  <c r="L277" i="2"/>
  <c r="L131" i="2"/>
  <c r="L133" i="2" s="1"/>
  <c r="L130" i="2"/>
  <c r="I103" i="1" s="1"/>
  <c r="P213" i="2"/>
  <c r="P277" i="2"/>
  <c r="P130" i="2"/>
  <c r="N91" i="2"/>
  <c r="L116" i="2"/>
  <c r="N190" i="2"/>
  <c r="L190" i="2"/>
  <c r="P190" i="2"/>
  <c r="N192" i="2" l="1"/>
  <c r="K144" i="1"/>
  <c r="L192" i="2"/>
  <c r="I144" i="1"/>
  <c r="I244" i="1" s="1"/>
  <c r="I254" i="1" s="1"/>
  <c r="I290" i="1" s="1"/>
  <c r="K103" i="1"/>
  <c r="P192" i="2"/>
  <c r="M144" i="1"/>
  <c r="P134" i="2"/>
  <c r="M103" i="1"/>
  <c r="L334" i="2"/>
  <c r="L134" i="2"/>
  <c r="L280" i="2"/>
  <c r="L282" i="2" s="1"/>
  <c r="P334" i="2"/>
  <c r="P345" i="2" s="1"/>
  <c r="P385" i="2" s="1"/>
  <c r="P387" i="2" s="1"/>
  <c r="P280" i="2"/>
  <c r="P282" i="2" s="1"/>
  <c r="N334" i="2"/>
  <c r="N345" i="2" s="1"/>
  <c r="N385" i="2" s="1"/>
  <c r="N387" i="2" s="1"/>
  <c r="K244" i="1" l="1"/>
  <c r="K254" i="1" s="1"/>
  <c r="K290" i="1" s="1"/>
  <c r="M244" i="1"/>
  <c r="M254" i="1" s="1"/>
  <c r="M290" i="1" s="1"/>
  <c r="L345" i="2"/>
  <c r="L385" i="2" s="1"/>
  <c r="L387" i="2" s="1"/>
  <c r="N347" i="2"/>
  <c r="P347" i="2"/>
  <c r="L34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Bethea, Michelle M</author>
  </authors>
  <commentList>
    <comment ref="N106" authorId="0" shapeId="0" xr:uid="{F0A443DE-D8DE-4494-954C-E61BF71E5B26}">
      <text>
        <r>
          <rPr>
            <b/>
            <sz val="9"/>
            <color indexed="81"/>
            <rFont val="Tahoma"/>
            <family val="2"/>
          </rPr>
          <t>Bethea, Michelle M:</t>
        </r>
        <r>
          <rPr>
            <sz val="9"/>
            <color indexed="81"/>
            <rFont val="Tahoma"/>
            <family val="2"/>
          </rPr>
          <t xml:space="preserve">
Mandatory</t>
        </r>
      </text>
    </comment>
    <comment ref="N107" authorId="0" shapeId="0" xr:uid="{E2E34C41-E653-49C8-89EF-EF21A2232F46}">
      <text>
        <r>
          <rPr>
            <b/>
            <sz val="9"/>
            <color indexed="81"/>
            <rFont val="Tahoma"/>
            <family val="2"/>
          </rPr>
          <t>Bethea, Michelle M:</t>
        </r>
        <r>
          <rPr>
            <sz val="9"/>
            <color indexed="81"/>
            <rFont val="Tahoma"/>
            <family val="2"/>
          </rPr>
          <t xml:space="preserve">
Mandatory</t>
        </r>
      </text>
    </comment>
    <comment ref="N108" authorId="0" shapeId="0" xr:uid="{84A9D227-2855-439F-8142-25611EFC7B7C}">
      <text>
        <r>
          <rPr>
            <b/>
            <sz val="9"/>
            <color indexed="81"/>
            <rFont val="Tahoma"/>
            <family val="2"/>
          </rPr>
          <t>Bethea, Michelle M:</t>
        </r>
        <r>
          <rPr>
            <sz val="9"/>
            <color indexed="81"/>
            <rFont val="Tahoma"/>
            <family val="2"/>
          </rPr>
          <t xml:space="preserve">
Mandatory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tc={24841BB8-8797-476A-BE11-9F0825875CAF}</author>
  </authors>
  <commentList>
    <comment ref="D4" authorId="0" shapeId="0" xr:uid="{24841BB8-8797-476A-BE11-9F0825875CA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There should be 15,000 to make a total of 209,461. I cannot add 15,000 into column D for Job Plus Initiative because is password protected.</t>
      </text>
    </comment>
  </commentList>
</comments>
</file>

<file path=xl/sharedStrings.xml><?xml version="1.0" encoding="utf-8"?>
<sst xmlns="http://schemas.openxmlformats.org/spreadsheetml/2006/main" count="1620" uniqueCount="630">
  <si>
    <t>O</t>
  </si>
  <si>
    <t>DEPARTMENT OF HOUSING AND URBAN DEVELOPMENT</t>
  </si>
  <si>
    <t xml:space="preserve">    </t>
  </si>
  <si>
    <t>BUDGET AUTHORITY BY PROGRAM</t>
  </si>
  <si>
    <t>COMPARATIVE SUMMARY, FISCAL YEARS 2004-2006</t>
  </si>
  <si>
    <t xml:space="preserve"> (Dollars in Millions)</t>
  </si>
  <si>
    <t xml:space="preserve"> </t>
  </si>
  <si>
    <t xml:space="preserve">                                </t>
  </si>
  <si>
    <t>DISCRETIONARY PROGRAMS</t>
  </si>
  <si>
    <t>PUBLIC AND INDIAN HOUSING</t>
  </si>
  <si>
    <t>Tenant-Based Rental Assistance (TBRA)</t>
  </si>
  <si>
    <t xml:space="preserve">Section 8 Contract Renewals…………………………………………………………………………………… </t>
  </si>
  <si>
    <t>Administrative Fees………………………………………………………………………………………..</t>
  </si>
  <si>
    <t>Section 8 Rental Assistance (Tenant Protection Vouchers)…………………………………………………………………………………………………………..</t>
  </si>
  <si>
    <t>Advanced Appropriation for FY 2010………………………………………………………………………………………………….</t>
  </si>
  <si>
    <t>Advanced Appropriation for FY 2011………………………………………………………………………………………………….</t>
  </si>
  <si>
    <t>Advanced Appropriation for FY 2012………………………………………………………………………………………………….</t>
  </si>
  <si>
    <t>Advanced Appropriation for FY 2013………………………………………………………………………………………………………………………………………………………………………………………</t>
  </si>
  <si>
    <t>Veterans Affairs Supportive Housing……………………………………………………………………………………………………………………...…………….</t>
  </si>
  <si>
    <t>Mainstream Voucher Renewals…………………………………………………………………………………………………………………………………………….</t>
  </si>
  <si>
    <t>Subtotal, TBRA……………………………………………………………………………………</t>
  </si>
  <si>
    <t>Family Self Sufficiency Program Coordinators………………………………………………………………………………………………………………………………………………………………..</t>
  </si>
  <si>
    <t>Public Housing Capital Fund</t>
  </si>
  <si>
    <t>Choice Neighborhoods</t>
  </si>
  <si>
    <t>Public Housing Operating Fund</t>
  </si>
  <si>
    <t>Native American Housing Block Grants</t>
  </si>
  <si>
    <t>Indian Housing Loan Guarantee Fund</t>
  </si>
  <si>
    <t>Program Account…………………………………………………………………………………………………………</t>
  </si>
  <si>
    <t>Loan Guarantee Contracts……………………………………………………………………………………………………………………………………………………….…………..</t>
  </si>
  <si>
    <t>Limitation Level……………………………………………………………………………………………………………………………………………………………………………………</t>
  </si>
  <si>
    <t>Total, Indian Housing Loan Guarantee…………………………………………………………………………………………………………………..</t>
  </si>
  <si>
    <t>Native Hawaiian Loan Guarantee Fund</t>
  </si>
  <si>
    <t xml:space="preserve">Native Hawaiian Housing Block Grants </t>
  </si>
  <si>
    <t>Subtotal, Public and Indian Housing..........................................................................................................................</t>
  </si>
  <si>
    <t xml:space="preserve">COMMUNITY PLANNING AND DEVELOPMENT </t>
  </si>
  <si>
    <t>Community Development Block Grant (CDBG) Funds</t>
  </si>
  <si>
    <t>HOME Investment Partnerships Program</t>
  </si>
  <si>
    <t>Formula Grants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</t>
  </si>
  <si>
    <t>Insular Areas………………………………………………………………………………………………………………………………………………………………………………………………………………..</t>
  </si>
  <si>
    <t>Subtotal, HOME.........................................................................................................................................................................................................</t>
  </si>
  <si>
    <t>Community Development Loan guarantees (Section 108)</t>
  </si>
  <si>
    <t>Loan Guarantee Limitation………………………………………………………………………………………………………………………………………………………………………………..</t>
  </si>
  <si>
    <t>[300]</t>
  </si>
  <si>
    <t>Self-Help and Assisted Homeownership (SHOP)</t>
  </si>
  <si>
    <t>SHOP………………………………………………………………………………………………………………………………………………………………………………..</t>
  </si>
  <si>
    <t>Section 4 Capacity Building……………………………………………………………………………………………………………………………………………………………………………</t>
  </si>
  <si>
    <t>Capacity Building for Rural Housing………………………………………………………………………………………………………………………………………………………………………………………………………………..</t>
  </si>
  <si>
    <t>Total, SHOP………………………………………………………………………………………………………………………………………………………………………………..</t>
  </si>
  <si>
    <t>Homeless Assistance Grants</t>
  </si>
  <si>
    <t>Housing Opportunities for Persons with AIDS (HOPWA)</t>
  </si>
  <si>
    <t>Formula Grants................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</t>
  </si>
  <si>
    <t>HOUSING PROGRAMS</t>
  </si>
  <si>
    <t>Project-Based Rental Assistance</t>
  </si>
  <si>
    <t>[400]</t>
  </si>
  <si>
    <t>[…]</t>
  </si>
  <si>
    <t>[(400)]</t>
  </si>
  <si>
    <t>Housing Counseling Assistance………………………………………………………………………………………………………</t>
  </si>
  <si>
    <t>Housing Counseling Assistance……………………………………………………………………………………………………………………………………………………………</t>
  </si>
  <si>
    <t>Administrative Contract Services……………………………………………………………………………………………………………………………………………….</t>
  </si>
  <si>
    <t>Subtotal, Housing Counseling Assistance…………………………………………………………………………………………………………………………………………………………………..</t>
  </si>
  <si>
    <t>Supportive Housing for the Elderly Housing......................................................................................</t>
  </si>
  <si>
    <t>PRAC Renewals/Amendments……………………………………………………….</t>
  </si>
  <si>
    <t>Service Coordinators/Congregate Housing Service Program</t>
  </si>
  <si>
    <t>Subtotal, Supportive Housing for the Elderly Housing………………………………………………………………………………………………………………………………………………………………………………..</t>
  </si>
  <si>
    <t>Disabled Housing (Section 811)</t>
  </si>
  <si>
    <t>PRAC Renewals……………………………………………………………</t>
  </si>
  <si>
    <t>Expansion…………………………………………………………………………………………………………………………………………………………………………………………………………..…………………………………………..</t>
  </si>
  <si>
    <t>Subtotal, Disabled Housing………………………………………………………………………………………………………………………………………………………………………………..</t>
  </si>
  <si>
    <t>FHA Funds:</t>
  </si>
  <si>
    <t xml:space="preserve">   Mutual Mort. Ins. and Coop. Mgt. Housing Ins. Funds:</t>
  </si>
  <si>
    <t>Management Housing Insurance (CMHI)</t>
  </si>
  <si>
    <t xml:space="preserve">  </t>
  </si>
  <si>
    <t>Administrative Expenses………………………………………………………………………….</t>
  </si>
  <si>
    <t>Direct Loan Limitation...................</t>
  </si>
  <si>
    <t>[1]</t>
  </si>
  <si>
    <t>Loan Guarantee Limitation Level</t>
  </si>
  <si>
    <t>[400,000]</t>
  </si>
  <si>
    <t>Subtotal, MMI/CMHI………………………………………………………………………………………………………………………………………………………………………………..</t>
  </si>
  <si>
    <t>Total, MMI/CMHI………………………………………………………………………………………………………………………………………………………………………………..</t>
  </si>
  <si>
    <t>General Insurance and Special Risk Insurance Funds</t>
  </si>
  <si>
    <t>Administrative Expenses…………………………………………………………………………………………….</t>
  </si>
  <si>
    <t>Direct Loan Limitation.………………………………………………………………………………………………………………………………………………………………………………...............................................................................</t>
  </si>
  <si>
    <t>Loan Guarantee Limitation Level………………………………………………………………………………………………………………………………………………………………………………..</t>
  </si>
  <si>
    <t>[30,000]</t>
  </si>
  <si>
    <t>Total, FHA Funds.......……………………………………………………………………………………………………………………………………………………………………………….........................................................................</t>
  </si>
  <si>
    <t>Manufactured Housing Standards Program</t>
  </si>
  <si>
    <t>Payments to States...……………………………………………………………………………………………………………………………………………………………………………….........................................</t>
  </si>
  <si>
    <t>Contracts...……………………………………………………………………………………………………………………………………………………………………………….........................................</t>
  </si>
  <si>
    <t>Total, Manufactured Housing Standards Program………………………………………………………………………………….</t>
  </si>
  <si>
    <t>Rent Supp./Section 236 Contract Amendments……………………………………………………………………………………</t>
  </si>
  <si>
    <t>[(3)]</t>
  </si>
  <si>
    <t>Subtotal, Housing Programs.............………………………………………………………………………………………………………………………………………………………………………………..................................................................</t>
  </si>
  <si>
    <t>GOVERNMENT NATIONAL MORTGAGE ASSOCIATION</t>
  </si>
  <si>
    <t>Guarantees of Mortgage-Backed Securities</t>
  </si>
  <si>
    <t>GNMA - Salaries and Expenses……………………….................................................................……………………….................................................................……………………….................................................................</t>
  </si>
  <si>
    <t xml:space="preserve">     MBS Guarantee Limitation...............................................................................</t>
  </si>
  <si>
    <t>[500,000]</t>
  </si>
  <si>
    <t>[550,000]</t>
  </si>
  <si>
    <t>POLICY DEVELOPMENT AND RESEARCH</t>
  </si>
  <si>
    <t>Research and Technology......………………………………………………………………………………………………………………………………………………………………………………...............................................................................</t>
  </si>
  <si>
    <t>FAIR HOUSING &amp; EQUAL OPPORTUNITY</t>
  </si>
  <si>
    <t>Fair Housing Initiative Program……………………………………………………………………………………………………………………………………………………….</t>
  </si>
  <si>
    <t>Fair Housing Assistance Program............……………………………………………………………………………………………………………………………………………………………………………….................................................................</t>
  </si>
  <si>
    <t>Fair Housing Training Academy………………………………………………………………………………………………………………..</t>
  </si>
  <si>
    <t>Subtotal, Fair Housing Activities.......……………………………………………………………………………………………………………………………………………………………………………….................................................................</t>
  </si>
  <si>
    <t>OFFICE OF LEAD-BASED PAINT AND POISONING PREVENTION</t>
  </si>
  <si>
    <t>Lead-Based Paint Hazard Reduction</t>
  </si>
  <si>
    <t>Lead Hazard Control Grants……………………………………………………………………………………………………………………………………………………………………………………………………………..………………………………</t>
  </si>
  <si>
    <t>Technical Studies………………………………………………………………………….………………………………………………………………………………………………………………………………………………………………………………..</t>
  </si>
  <si>
    <t>Healthy Homes ...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</t>
  </si>
  <si>
    <t>Lead Hazard Control Demonstration Program………………………………………………………………………………………………………………………………………………………………………………..</t>
  </si>
  <si>
    <t>Total, OHHLHC………………………………………………………………………………………………………………………………………………………………………………..</t>
  </si>
  <si>
    <t>MANAGEMENT AND ADMINISTRATION</t>
  </si>
  <si>
    <t>Salaries and Expenses, HUD……………………………………………………………………………………………………………………………………………………………………………..…………………………….</t>
  </si>
  <si>
    <t>Salaries and Expenses, OIG…………………………………………………………………………………………………………………..</t>
  </si>
  <si>
    <t>Working Capital Fund (Direct)……………………………………………………………………………….</t>
  </si>
  <si>
    <t>Working Capital Fund……………………………………………………………………………………………………………………………………………………………………………..…………………………….</t>
  </si>
  <si>
    <t>Subtotal, Management and Administration............................................................................................................................................................................</t>
  </si>
  <si>
    <t>Total Reported on MAX Run</t>
  </si>
  <si>
    <t>Subtotal, HUD Discretionary Budget Authority (Gross).........................................................................................................................................................................................................</t>
  </si>
  <si>
    <t>Offsetting Receipts</t>
  </si>
  <si>
    <t>MANDATORY PROGRAMS</t>
  </si>
  <si>
    <t>Indian Housing Loan Guarantee Fund………………………………………………………………………………………………………………………………………………………………………………..</t>
  </si>
  <si>
    <t>Native American Housing Block Grants…………………………………………………………………………..</t>
  </si>
  <si>
    <t>Community Development Loan Guarantee Program Account.………………………………………………………………………………………………………………………………………………………………………………..</t>
  </si>
  <si>
    <t>Housing Trust Fund……………………………………………………………………………………………………………………………………………..</t>
  </si>
  <si>
    <t>FHA General and Special Risk Program Account………………………………………………………………………………………………………………………………………………………………………………..</t>
  </si>
  <si>
    <t>FHA General and Special Risk Liquidating Account…………………………………………………………………………………………………………………………………………</t>
  </si>
  <si>
    <t>FHA Mutual Mortgage Insurance Capital Reserve Account………………………………………………………………………………………………………………………………………………………………………………..</t>
  </si>
  <si>
    <t>Housing for the Elderly or Handicapped Fund Liquidating Account………………………………………………………………………………………………………………………………………………………………………………………………..</t>
  </si>
  <si>
    <t>Guarantees of Mortgage-backed Securities Capital Reserve…………………………………………………………………………………………………………………………………………………..</t>
  </si>
  <si>
    <t>Subtotal, Gross Mandatory Budget Authority..................................................................................................................</t>
  </si>
  <si>
    <t>Mandatory Receipts.............................................................................................................................................................................................................</t>
  </si>
  <si>
    <t>Total, Net Mandatory Budget Authority..........................................................................................................................................................................................</t>
  </si>
  <si>
    <t>Total, Net HUD Budget Authority.................................................................................................................................................................................</t>
  </si>
  <si>
    <t>Note:  Totals may differ from President's Budget due to rounding.</t>
  </si>
  <si>
    <t>MAX Totals</t>
  </si>
  <si>
    <t>ACTUAL</t>
  </si>
  <si>
    <t>ENACTED</t>
  </si>
  <si>
    <t>REQUEST</t>
  </si>
  <si>
    <t>ANNUALIZED CR</t>
  </si>
  <si>
    <t>[4,000]</t>
  </si>
  <si>
    <t>[(4,000)]</t>
  </si>
  <si>
    <t>Advanced Appropriation for FY 2021………………………………………………………………………………………………………………………………………………………………………………………</t>
  </si>
  <si>
    <t>Tribal HUD VASH…………………………………………………………………………………………………………………………………………….</t>
  </si>
  <si>
    <t>Rental Assistance Demonstration (transfer)………………………………………………………………………………………………</t>
  </si>
  <si>
    <t>TBRA</t>
  </si>
  <si>
    <t>Family Unification Program…………………………………………………………………………………………………………………………………………….</t>
  </si>
  <si>
    <t>Less RAD</t>
  </si>
  <si>
    <t>Mobility Demonstration</t>
  </si>
  <si>
    <t>FSS Coordinators</t>
  </si>
  <si>
    <t>Total, TBRA……………………………………………………………………………………</t>
  </si>
  <si>
    <t>CJ Total</t>
  </si>
  <si>
    <t>Total TBRA MAX</t>
  </si>
  <si>
    <t>Difference</t>
  </si>
  <si>
    <t>Self-Sufficiency Program MAX</t>
  </si>
  <si>
    <t>Formula Grants.......................................................................................................................................</t>
  </si>
  <si>
    <t>Emergency/Disaster Reserves…………………………………………………………………………………………………….</t>
  </si>
  <si>
    <t>Financial and Physical Assessment…………………………………………………………………………………………………………………………………………….</t>
  </si>
  <si>
    <t>Technical Assistance</t>
  </si>
  <si>
    <t>Lead-Based Hazards…………………………………………………………………………………………………………………………………………….</t>
  </si>
  <si>
    <t>Subtotal, Public Housing Capital Fund………………………………………………………………………………………………………………..</t>
  </si>
  <si>
    <t>Total, Public Housing Capital Fund………………………………………………………………………………………………………………..</t>
  </si>
  <si>
    <t>Total PH Capital Fund MAX</t>
  </si>
  <si>
    <t>Choice MAX Total</t>
  </si>
  <si>
    <t>MAX RUN</t>
  </si>
  <si>
    <t>CJ total</t>
  </si>
  <si>
    <t>Total Public Housing Fund MAX</t>
  </si>
  <si>
    <t>Formula Grants............................................................................................................................................................................</t>
  </si>
  <si>
    <t>Native American Housing Interests TA and Capacity Building……………………………………………………………………………………………..</t>
  </si>
  <si>
    <t>Technical Assistance……………………………………………………………………………………………..</t>
  </si>
  <si>
    <t>National or Regional Organization……………………………………………………………………………………..</t>
  </si>
  <si>
    <t>Research and Technology (transfer)……………………………………………………………………………………</t>
  </si>
  <si>
    <t>Competitive Grants……………………………………………………………………………………</t>
  </si>
  <si>
    <t>Title VI Federal Guarantees for Tribal Housing Activities</t>
  </si>
  <si>
    <t>Program Account…………………………………………………………………………………………………………………………………….</t>
  </si>
  <si>
    <t>Loan Guarantee Limitation.................................................................................................................................................</t>
  </si>
  <si>
    <t>Subtotal, Native American Housing Block Grants……………………………………………………………………………………………………………………………………………………..</t>
  </si>
  <si>
    <t>NAHBG MAX Total</t>
  </si>
  <si>
    <t>[1,190]</t>
  </si>
  <si>
    <t>Indian Housing Loan Guarantee MAX</t>
  </si>
  <si>
    <t>Credit Subsidy……………………………………………………………………………………………………………………………………………………………………………………</t>
  </si>
  <si>
    <t>Limitation Level…………………………………………………………………………………………………………………………</t>
  </si>
  <si>
    <t xml:space="preserve">Native Hawaiian Housing Block Grants………………………………………………………………………………………………………………………… </t>
  </si>
  <si>
    <t xml:space="preserve">NHHBG MAX </t>
  </si>
  <si>
    <t>PIH Max total</t>
  </si>
  <si>
    <t>Community Development Fund</t>
  </si>
  <si>
    <t>Entitlement/Non-entitlement………………………………………………………………………………………………………………………………………………………………………….</t>
  </si>
  <si>
    <t>Insular Area CDBG………………………………………………………………………………………………………………………………………………………………………………..</t>
  </si>
  <si>
    <t>Indian Tribes………………………………………………………………………………………………………………………………………………………………………………………………………………………</t>
  </si>
  <si>
    <t>Disaster Assistance…………………………………………………………………………………………………………………………………………………….</t>
  </si>
  <si>
    <t>Subtotal, CDBG.........................................................................................................................................................................................................</t>
  </si>
  <si>
    <t>Total, CDBG.........................................................................................................................................................................................................</t>
  </si>
  <si>
    <t>CDF MAX Total</t>
  </si>
  <si>
    <t>difference</t>
  </si>
  <si>
    <t>Total, HOME.........................................................................................................................................................................................................</t>
  </si>
  <si>
    <t>HOME MAX Total</t>
  </si>
  <si>
    <t>SHOP for Veterans………………………………………………………………………………………………………………………………………………………………………………..</t>
  </si>
  <si>
    <t>SHOP MAX</t>
  </si>
  <si>
    <t>Competitive Grant Renewals (Shelter Plus Care and Supportive Housing)………………………………………………………………………………………………………………………………………………………………………………..</t>
  </si>
  <si>
    <t>Emergency Shelter Grants Formula………………………………………………………………………………………………………………………………………………………………………………..</t>
  </si>
  <si>
    <t>Emergency Solutions Grants………………………………………………………………………………………………………………………………………………………………………………..</t>
  </si>
  <si>
    <t>Homeless Data Analysis Project………………………………………………………………………………………………………………………………………………………………………………..</t>
  </si>
  <si>
    <t>National Homeless Data Analysis Project…………………………………………………………………………………………………………………………………………………………………………………………………</t>
  </si>
  <si>
    <t>Youth Demonstration.........................................................................................................................................................................................................</t>
  </si>
  <si>
    <t>Youth Technical Assistance.........................................................................................................................................................................................................</t>
  </si>
  <si>
    <t>Subtotal, Homeless.........................................................................................................................................................................................................</t>
  </si>
  <si>
    <t>Total, Homeless.........................................................................................................................................................................................................</t>
  </si>
  <si>
    <t>Homeless MAX Total</t>
  </si>
  <si>
    <t>Competitive Grants………………………………………………………………………………………………………………………………………………………………………………..</t>
  </si>
  <si>
    <t>Subtotal, HOPWA………………………………………………………………………………………………………………………………………………………………………………..</t>
  </si>
  <si>
    <t>Total, HOPWA………………………………………………………………………………………………………………………………………………………………………………..</t>
  </si>
  <si>
    <t>HOPWA  MAX Total</t>
  </si>
  <si>
    <t>Subtotal, Community Planning and Development...........................................................</t>
  </si>
  <si>
    <t>CPD MAX</t>
  </si>
  <si>
    <t>Section 8 Contract Renewals (incl. Mod Rehab &amp; Mod Rehab SRO)………………………………………………………………………………………………………………………………………………………………………………..</t>
  </si>
  <si>
    <t>Section 8 Contract Renewals………………………………………………………………………………………………………………………………………………………………………………..</t>
  </si>
  <si>
    <t>Contract Administrators…………………………………………………………………………</t>
  </si>
  <si>
    <t>Advanced Appropriation for FY 2011………………………………………………………………………………………………………………………………………………………………………………..</t>
  </si>
  <si>
    <t>Advanced Appropriation for FY 2012…………………………………………………………</t>
  </si>
  <si>
    <t>Advanced Appropriation for FY 2013……………………………………………………………………………………………………………………………………………….</t>
  </si>
  <si>
    <t>Tenant Resources Network…………………………………………………………………………………………………………………………………………………….</t>
  </si>
  <si>
    <t>Mod Rehab and SRO.........................................................................................................................................................................................................</t>
  </si>
  <si>
    <t>Subtotal, Project-Based Rental Assistance……………………………………………………………………………………</t>
  </si>
  <si>
    <t>Total, Project-Based Rental Assistance……………………………………………………………………………………</t>
  </si>
  <si>
    <t>PBRA, MAX total</t>
  </si>
  <si>
    <t>Housing Counseling Assistance</t>
  </si>
  <si>
    <t>Total, Housing Counseling Assistance…………………………………………………………………………………………………………………………………………………………………..</t>
  </si>
  <si>
    <t>Housing Counseling MAX total</t>
  </si>
  <si>
    <t xml:space="preserve">Supportive Housing for the Elderly (Section 202) </t>
  </si>
  <si>
    <t>Total, Supportive Housing for the Elderly Housing………………………………………………………………………………………………………………………………………………………………………………..</t>
  </si>
  <si>
    <t>Elderly Housing MAX total</t>
  </si>
  <si>
    <t>Housing for Persons with Disabilities (Section 811)</t>
  </si>
  <si>
    <t>Total, Disabled Housing………………………………………………………………………………………………………………………………………………………………………………..</t>
  </si>
  <si>
    <t>Disabled Housing MAX total</t>
  </si>
  <si>
    <t>FHA Funds</t>
  </si>
  <si>
    <t>Mutual Mort. Ins. and Coop. Mgt. Housing Ins. Funds</t>
  </si>
  <si>
    <t>Direct Loan Limitation....…………………………………………………………………….............</t>
  </si>
  <si>
    <t>[5]</t>
  </si>
  <si>
    <t>MMI MAX total</t>
  </si>
  <si>
    <t>Manufactured MAX total</t>
  </si>
  <si>
    <t xml:space="preserve">Other Assisted Housing </t>
  </si>
  <si>
    <t>Rent Supplement...……………………………………………………………………………………………………………………………………………………………………………….........................................</t>
  </si>
  <si>
    <t>Rental Housing Assistance (Sec 236)...……………………………………………………………………………………………………………………………………………………………………………….........................................</t>
  </si>
  <si>
    <t>ADD RAD</t>
  </si>
  <si>
    <t>Rental Assistance Demonstration Transfer...……………………………………………………………………………………………………………………………………………………………………………….........................................</t>
  </si>
  <si>
    <t>Total, Other Assisted Housing...……………………………………………………………………………………………………………………………………………………………………………….........................................</t>
  </si>
  <si>
    <t>Other Assisted Housing MAX</t>
  </si>
  <si>
    <t>Capital Reserve</t>
  </si>
  <si>
    <t>RAD included in PIH MAX total</t>
  </si>
  <si>
    <t>HUD Housing Total</t>
  </si>
  <si>
    <t>MAX total</t>
  </si>
  <si>
    <t>MBS Guarantee Limitation................……………………………………………………………………………………………………………………………………………………………………………….................................................................</t>
  </si>
  <si>
    <t>GNMA reciepts</t>
  </si>
  <si>
    <t>GNMA HUD total</t>
  </si>
  <si>
    <t>GNMA MAX Total</t>
  </si>
  <si>
    <t>PDR MAX total</t>
  </si>
  <si>
    <t>Total, Fair Housing Activities.......……………………………………………………………………………………………………………………………………………………………………………….................................................................</t>
  </si>
  <si>
    <t>Total Max Run</t>
  </si>
  <si>
    <t>OFFICE OF LEAD HAZARD CONTROL AND HEALTHY HOMES</t>
  </si>
  <si>
    <t>Total, OLHCHH………………………………………………………………………………………………………………………………………………………………………………..</t>
  </si>
  <si>
    <t>Information Technology Fund……………………………………………………………………………………………………………………………………………………………………………..…………………………….</t>
  </si>
  <si>
    <t>MAX SE Total</t>
  </si>
  <si>
    <t>MMI Capital Reserve………………………………………………………………………………………………………………………………………………………………………………..</t>
  </si>
  <si>
    <t>GNMA Receipts………………………………………………………………………………………………………………………………………………………………………………..</t>
  </si>
  <si>
    <t>GNMA………………………………………………………………………………………………………………………………………………………………………………..</t>
  </si>
  <si>
    <t>GNMA Capital Reserve………………………………………………………………………………………………………………………………………………………………………………..</t>
  </si>
  <si>
    <t>FHA (GI/SRI Negative Subsidy)………………………………………………………………………………………………………………………………………………………………………………..</t>
  </si>
  <si>
    <t>GI/SRI Negative Subsidy………………………………………………………………………………………………………………………………………………………………………………..</t>
  </si>
  <si>
    <t>Manufactured Housing Fees Trust………………………………………………………………………………………………………………………………………………………………………………..</t>
  </si>
  <si>
    <t>Total receipts………………………………………………………………………………………………………………………………………………………………………………..</t>
  </si>
  <si>
    <t>Total, HUD Discretionary Budget Authority (Net)...........................................................</t>
  </si>
  <si>
    <t>Total reported on Max Run</t>
  </si>
  <si>
    <t>Indian Housing Loan Guarantee…………………………………………………………………………..</t>
  </si>
  <si>
    <t>total reported on MAX Run</t>
  </si>
  <si>
    <t>R</t>
  </si>
  <si>
    <t>COMPARATIVE SUMMARY, FISCAL YEARS 2020-2022</t>
  </si>
  <si>
    <t>Budget Activity</t>
  </si>
  <si>
    <t>2020 
Budget 
Authority</t>
  </si>
  <si>
    <t>2019 
Carryover Into 2020</t>
  </si>
  <si>
    <t>2020 Total Resources</t>
  </si>
  <si>
    <t>2020 Obligations</t>
  </si>
  <si>
    <t>2021 Appropriation</t>
  </si>
  <si>
    <t>2020 
Carryover Into 2021</t>
  </si>
  <si>
    <t>2021 Total Resources</t>
  </si>
  <si>
    <t>2022 
President's Budget</t>
  </si>
  <si>
    <t>Contract Renewals</t>
  </si>
  <si>
    <t>CARES ACT Contract Renewals</t>
  </si>
  <si>
    <t>Administrative Fees</t>
  </si>
  <si>
    <t>CARES ACT Administrative Fees</t>
  </si>
  <si>
    <t xml:space="preserve">Contract Renewals-Emergency </t>
  </si>
  <si>
    <t>Section 8 Rental Assistance</t>
  </si>
  <si>
    <t>Veterans Affairs Supportive Housing (VASH) Program</t>
  </si>
  <si>
    <t xml:space="preserve">Tribal HUD-Vash </t>
  </si>
  <si>
    <t xml:space="preserve">Section 811 Mainstream Renewals </t>
  </si>
  <si>
    <t xml:space="preserve">Rental Assistance Demonstration </t>
  </si>
  <si>
    <t xml:space="preserve">Family Unification Program (FUP) </t>
  </si>
  <si>
    <t xml:space="preserve">Disaster Displacement </t>
  </si>
  <si>
    <t>Homelessness and Domestic Violence Vouchers</t>
  </si>
  <si>
    <t>Mobility-Related Services</t>
  </si>
  <si>
    <t>Incremental Vouchers to Address Homelessnesscre</t>
  </si>
  <si>
    <t>Emergency Incremental Vouchers (ARP)</t>
  </si>
  <si>
    <t>Emergency Renewal Vouchers (ARP)</t>
  </si>
  <si>
    <t>Administrative Fees (ARP)</t>
  </si>
  <si>
    <t>Allocation Adjustments for CY 2021 (ARP)</t>
  </si>
  <si>
    <t>Total</t>
  </si>
  <si>
    <t>2021 
Appropriation</t>
  </si>
  <si>
    <t>2022 
President's 
Budget</t>
  </si>
  <si>
    <t>Family Self-Sufficiency Program</t>
  </si>
  <si>
    <t>Resident Opportunity and Self-Sufficiency  (ROSS)</t>
  </si>
  <si>
    <t>Jobs Plus Initiative</t>
  </si>
  <si>
    <t>2019 
Carryover Into 
2020</t>
  </si>
  <si>
    <t>2020 Total 
Resources</t>
  </si>
  <si>
    <t>2020 
Carryover Into 
2021</t>
  </si>
  <si>
    <t>2021 Total 
Resources</t>
  </si>
  <si>
    <t>Public Housing Formula Grants (Capital Expenses)</t>
  </si>
  <si>
    <t>Public Housing Formula Grants (Operating Expenses)</t>
  </si>
  <si>
    <t>Public Housing Shortfall Prevention</t>
  </si>
  <si>
    <t>Emergency Disaster Grants</t>
  </si>
  <si>
    <t>Safety and Security Grants</t>
  </si>
  <si>
    <t>Receivership and Monitorship Emergency Grants</t>
  </si>
  <si>
    <t>Financial and Physical Assessment </t>
  </si>
  <si>
    <t>Receivership, Troubled, High Risk PHAs</t>
  </si>
  <si>
    <t>Public Housing Rapid Return Utility Conservation Program and Climate Resiliency</t>
  </si>
  <si>
    <t>EPC Innovation Pilot and Utilities Benchmarking</t>
  </si>
  <si>
    <t>Lead Paint Determination and Abatement</t>
  </si>
  <si>
    <t>Housing Health Hazards</t>
  </si>
  <si>
    <t>Radon Testing</t>
  </si>
  <si>
    <t>Rental Assistance Demonstration (transfer)</t>
  </si>
  <si>
    <t>2022 President's Budget</t>
  </si>
  <si>
    <t xml:space="preserve">Choice Neighborhoods Grants </t>
  </si>
  <si>
    <t>Choice Neighborhoods Supplemental Funds</t>
  </si>
  <si>
    <t xml:space="preserve">Formula Grants </t>
  </si>
  <si>
    <t>Loan Guarantee - Title VI (Credit Subsidy)</t>
  </si>
  <si>
    <t>National or Regional Organization NAIHC</t>
  </si>
  <si>
    <t>Competitive Grants</t>
  </si>
  <si>
    <t>Indian Community Development Block Grants</t>
  </si>
  <si>
    <t>Formula Grants - CARES ACT</t>
  </si>
  <si>
    <t>Indian Community
Development Block
Grants - CARES ACT</t>
  </si>
  <si>
    <t>Native American Housing Block Grants (ARP Act)</t>
  </si>
  <si>
    <t>Indian Community Development Block Grants (ARP Act)</t>
  </si>
  <si>
    <t>Training and Technical Assistance (ARP Act)</t>
  </si>
  <si>
    <t>ONAP Climate Initiative</t>
  </si>
  <si>
    <t xml:space="preserve">Loan Guarantee Credit Subsidy </t>
  </si>
  <si>
    <t>Skilled Workers Loan Credit Subsidy</t>
  </si>
  <si>
    <t>Loan Guarantee Contracts</t>
  </si>
  <si>
    <t>Land Title Report Commission</t>
  </si>
  <si>
    <t xml:space="preserve">Grants </t>
  </si>
  <si>
    <t xml:space="preserve">Technical Assistance </t>
  </si>
  <si>
    <t>Grants (ARP Act)</t>
  </si>
  <si>
    <t>2020 Budget Authority</t>
  </si>
  <si>
    <t>2019 Carryover Into 2020</t>
  </si>
  <si>
    <t>2020 Carryover Into 2021</t>
  </si>
  <si>
    <t xml:space="preserve">Entitlement/Non-Entitlement </t>
  </si>
  <si>
    <t xml:space="preserve">Insular Area CDBG Program </t>
  </si>
  <si>
    <t xml:space="preserve">Indian Tribes </t>
  </si>
  <si>
    <t xml:space="preserve">Special Purpose (Section 107) Grants </t>
  </si>
  <si>
    <t xml:space="preserve">Administration, Operations, and Management for Disasters </t>
  </si>
  <si>
    <t xml:space="preserve">Economic Development Initiative Grants </t>
  </si>
  <si>
    <t>Economic Resilience</t>
  </si>
  <si>
    <t xml:space="preserve">Disaster Assistance </t>
  </si>
  <si>
    <t xml:space="preserve">Section 805 Economic Development training </t>
  </si>
  <si>
    <t>Recovery Housing (SUPPORT)</t>
  </si>
  <si>
    <t>Underfunded Communities</t>
  </si>
  <si>
    <t>CARES Act Program</t>
  </si>
  <si>
    <t>CARES Act Technical Assistance</t>
  </si>
  <si>
    <t>Loan Guarantee Subsidy</t>
  </si>
  <si>
    <t>Loan Commitment Level</t>
  </si>
  <si>
    <t>[300,000]</t>
  </si>
  <si>
    <t xml:space="preserve">Competitive Grants </t>
  </si>
  <si>
    <t>CARES Act   Formula Grants</t>
  </si>
  <si>
    <t>CARES Act  Competitive Grants</t>
  </si>
  <si>
    <t>CARES Act       Technical Assistance</t>
  </si>
  <si>
    <t xml:space="preserve">Insular Areas </t>
  </si>
  <si>
    <t xml:space="preserve">HOME/CHDO Technical Assistance </t>
  </si>
  <si>
    <t xml:space="preserve">Management Information Systems </t>
  </si>
  <si>
    <t>Housing Counseling</t>
  </si>
  <si>
    <t>Homeless Assistance and Supportive Services (ARP)</t>
  </si>
  <si>
    <t>Homeless Assistance and Supportive Services (ARP) TA</t>
  </si>
  <si>
    <t>2020 
Obligations</t>
  </si>
  <si>
    <t xml:space="preserve">Continuum of Care </t>
  </si>
  <si>
    <t xml:space="preserve">Emergency Solutions Grants </t>
  </si>
  <si>
    <t xml:space="preserve">National Homeless 
Data  Analysis Project </t>
  </si>
  <si>
    <t xml:space="preserve">Youth Demonstration </t>
  </si>
  <si>
    <t xml:space="preserve">Youth Technical Assistance </t>
  </si>
  <si>
    <t>Pay for Success Demonstration</t>
  </si>
  <si>
    <t xml:space="preserve">Housing Needs for 
Human Trafficking Victims </t>
  </si>
  <si>
    <t>[14,916]</t>
  </si>
  <si>
    <t>Rapid Rehousing for 
Victims of Domestic Violence</t>
  </si>
  <si>
    <t>CARES Act ESG</t>
  </si>
  <si>
    <t>CARES Act ESG TA</t>
  </si>
  <si>
    <t>Self-Help Homeownership Opportunity Program ..</t>
  </si>
  <si>
    <t>Capacity Building</t>
  </si>
  <si>
    <t>Capacity Building for Rural Housing</t>
  </si>
  <si>
    <t>Veterans Home Rehabilitation and Modification Pilot Program</t>
  </si>
  <si>
    <t xml:space="preserve">Contract Renewals and Amendments </t>
  </si>
  <si>
    <t>Contract Administrators</t>
  </si>
  <si>
    <t xml:space="preserve">Tenant Resources Network </t>
  </si>
  <si>
    <t xml:space="preserve">Vouchers for Disaster Relief - (P.L. 111-32) </t>
  </si>
  <si>
    <t>[-650]</t>
  </si>
  <si>
    <t>[57000]</t>
  </si>
  <si>
    <t>[59,000]</t>
  </si>
  <si>
    <t xml:space="preserve">Mod Rehab and SRO Renewals </t>
  </si>
  <si>
    <t>Contract Renewals CARES Act</t>
  </si>
  <si>
    <t>BBRI Service Coordinators</t>
  </si>
  <si>
    <t xml:space="preserve">Elderly PRAC/SPRAC Renewals/Amendments </t>
  </si>
  <si>
    <t>Supportive Services/IWISH Demonstration</t>
  </si>
  <si>
    <t>Aging in Place Home Modification Grants</t>
  </si>
  <si>
    <t>Capital Advance (Expansion)</t>
  </si>
  <si>
    <t xml:space="preserve">Capital Advance Amendments and Other Expenses </t>
  </si>
  <si>
    <t xml:space="preserve">Service Coordinators/Congregate Services  </t>
  </si>
  <si>
    <t xml:space="preserve">Senior Preservation Rental Assistance Contracts (Expansion) </t>
  </si>
  <si>
    <t>Elderly PRAC/SPRAC Renewals/Amendments (CARES Act)</t>
  </si>
  <si>
    <t xml:space="preserve">Service Coordinators/Congregate Services (CARES Act)  </t>
  </si>
  <si>
    <t>Intergenerational Dwelling Units</t>
  </si>
  <si>
    <t>Rental Assistance Demonstration (RAD)</t>
  </si>
  <si>
    <t>[(-3,400)]</t>
  </si>
  <si>
    <t>[(-7000)]</t>
  </si>
  <si>
    <t>Capital Advance and PRA (Expansion)</t>
  </si>
  <si>
    <t xml:space="preserve">Capital Advance Amendments and Other Expenses  </t>
  </si>
  <si>
    <t xml:space="preserve">Disabled PRAC/PAC Renewal/Amendment </t>
  </si>
  <si>
    <t xml:space="preserve">Project Rental Assistance Demonstration (PRAD) </t>
  </si>
  <si>
    <t>Disabled PRAC/PAC Renewal/Amendment (CARES Act)</t>
  </si>
  <si>
    <t xml:space="preserve">Positive Subsidy Appropriation </t>
  </si>
  <si>
    <t xml:space="preserve">Administrative Contract Expense </t>
  </si>
  <si>
    <t>Good Neighbor Next Door</t>
  </si>
  <si>
    <t xml:space="preserve">Housing Counseling Assistance </t>
  </si>
  <si>
    <t>Training Grants</t>
  </si>
  <si>
    <t>[3,000]</t>
  </si>
  <si>
    <t>[2,000]</t>
  </si>
  <si>
    <t>Certification Grants</t>
  </si>
  <si>
    <t xml:space="preserve">Administrative Contract Services </t>
  </si>
  <si>
    <t>Legal Assistance Grants</t>
  </si>
  <si>
    <t xml:space="preserve">Rent Supplement </t>
  </si>
  <si>
    <t xml:space="preserve">Rental Housing Assistance (Sec 236) </t>
  </si>
  <si>
    <t xml:space="preserve">Payments to States </t>
  </si>
  <si>
    <t>Contracts</t>
  </si>
  <si>
    <t>Commitment Limitation</t>
  </si>
  <si>
    <t>2020     Carryover Into 2021</t>
  </si>
  <si>
    <t>Fair Housing Intiatives Program</t>
  </si>
  <si>
    <t xml:space="preserve">Fair Housing Assistance Program </t>
  </si>
  <si>
    <t xml:space="preserve">Fair Housing Limited English Proficiency Program </t>
  </si>
  <si>
    <t xml:space="preserve">National Fair Housing Training Academy </t>
  </si>
  <si>
    <t xml:space="preserve">Fair Housing Initiatives Program CARES ACT </t>
  </si>
  <si>
    <t>Fair Housing Assistance Program CARES ACT</t>
  </si>
  <si>
    <t>Fair Housing Initiatives American Rescue Plan</t>
  </si>
  <si>
    <t xml:space="preserve">Core R&amp;T </t>
  </si>
  <si>
    <t xml:space="preserve">Research, Evaluations, and Demonstrations </t>
  </si>
  <si>
    <t xml:space="preserve">BJA Pay for Success </t>
  </si>
  <si>
    <t xml:space="preserve">Lead Hazard Control Grants </t>
  </si>
  <si>
    <t xml:space="preserve">Lead Technical Studies  and Support </t>
  </si>
  <si>
    <t xml:space="preserve">Healthy Homes Grants and Support </t>
  </si>
  <si>
    <t>Resident Safety (Carbon Monoxide Detectors and Radon Testing)</t>
  </si>
  <si>
    <t>Lead Housing Choice Vouchers</t>
  </si>
  <si>
    <t xml:space="preserve">Lead Hazard Reduction Demonstration </t>
  </si>
  <si>
    <t>Lead Hazard Reduction Neighborhood</t>
  </si>
  <si>
    <t xml:space="preserve">Healthy Homes - DOE Weatherization Assistance Program (WAP) </t>
  </si>
  <si>
    <t>Aging in Place Modification Grants</t>
  </si>
  <si>
    <t>Self-Sufficiency Program Coordinators</t>
  </si>
  <si>
    <t>Family Self-Sufficiency Program……………………………………………………………………………………………………………………………………………………………………………</t>
  </si>
  <si>
    <t>Resident Opportunity and Self-Sufficiency  (ROSS)……………………………………………………………………………………………………………………………………………………………………………</t>
  </si>
  <si>
    <t>Total Self-Sufficiency Program Coordinators……………………………………………………………………………………………………………………………………………………………………………</t>
  </si>
  <si>
    <t>Jobs Plus Initiative……………………………………………………………………………………………………………………………………………………………………………</t>
  </si>
  <si>
    <t>Public Housing Fund</t>
  </si>
  <si>
    <t>Total, Public Housing Fund………………………………………………………………………………………………………………..</t>
  </si>
  <si>
    <t>[10]</t>
  </si>
  <si>
    <t>Operating Subsidy………………………………………………………………………………………………………………..</t>
  </si>
  <si>
    <t>Native American Programs</t>
  </si>
  <si>
    <t>Indian Community Development Block Grants……………………………………………………………………………………</t>
  </si>
  <si>
    <t>Formula Grants - CARES ACT……………………………………………………………………………………</t>
  </si>
  <si>
    <t>Indian Community Development Block Grants - CARES ACT……………………………………………………………………………………</t>
  </si>
  <si>
    <t>Native American Housing Block Grants (ARP ACT)……………………………………………………………………………………</t>
  </si>
  <si>
    <t>Indian Community Development Block Grants (ARP ACT)……………………………………………………………………………………</t>
  </si>
  <si>
    <t>Training and Technical Assistance (ARP Act)……………………………………………………………………………………………..</t>
  </si>
  <si>
    <t>ONAP Climate Initiative……………………………………………………………………………………</t>
  </si>
  <si>
    <t>Total, Native American Programs……………………………………………………………………………………………………………………………………………………..</t>
  </si>
  <si>
    <t>Recovery Housing (SUPPORT)………………………………………………………………………………………………………………………………………………………………………………………………………………………</t>
  </si>
  <si>
    <t>Communities Act (PL 115-271)…………………………………………………………………………………………………………………………………………………….</t>
  </si>
  <si>
    <t>CARES Act Program…………………………………………………………………………………………………………………………………………………….</t>
  </si>
  <si>
    <t>CARES Act Technical Assistance…………………………………………………………………………………………………………………………………………………….</t>
  </si>
  <si>
    <t>Technical Assistance.........................................................................................................................................................................................................</t>
  </si>
  <si>
    <t>Pay for Success Demonstration Assistance.........................................................................................................................................................................................................</t>
  </si>
  <si>
    <t>[14]</t>
  </si>
  <si>
    <t>Technical Assistance………………………………………………………………………………………………………………………………………………………………………………..</t>
  </si>
  <si>
    <t>CARES Act Formula Grants………………………………………………………………………………………………………………………………………………………………………………..</t>
  </si>
  <si>
    <t>CARES Act Competitive Grants………………………………………………………………………………………………………………………………………………………………………………..</t>
  </si>
  <si>
    <t>CARES Act Technical Assistance………………………………………………………………………………………………………………………………………………………………………………..</t>
  </si>
  <si>
    <t>Fair Housing Limited English Proficiency Program………………………………………………………………………………………………………………..</t>
  </si>
  <si>
    <t>National Fair Housing Training Academy……………………………………………………………………………………………………………………………………………………….</t>
  </si>
  <si>
    <t>Fair Housing Initiatives Program CARES ACT ……………………………………………………………………………………………………………………………………………………….</t>
  </si>
  <si>
    <t>Fair Housing Initiatives American Rescue Plan ……………………………………………………………………………………………………………………………………………………….</t>
  </si>
  <si>
    <t>Lead Technical Studies  and Support ……………………………………………………………………………………………………………………………………………………….</t>
  </si>
  <si>
    <t xml:space="preserve">Healthy Homes Grants and Support………………………………………………………………………………………………………………………………………………………. </t>
  </si>
  <si>
    <t xml:space="preserve">Lead Hazard Reduction Demonstration………………………………………………………………………………………………………………………………………………………. </t>
  </si>
  <si>
    <t>Lead Hazard Reduction Neighborhood……………………………………………………………………………………………………………………………………………………….</t>
  </si>
  <si>
    <t>Aging in Place Modification Grants……………………………………………………………………………………………………………………………………………………….</t>
  </si>
  <si>
    <t xml:space="preserve">Healthy Homes DOE Weatherization Assistance Program </t>
  </si>
  <si>
    <t>Tenant-Based Rental Assistance…………………………………………………………………………..</t>
  </si>
  <si>
    <t>Supplemental.........................................................................................................................................................................................................</t>
  </si>
  <si>
    <t>Advanced Appropriation for FY 2022……………………………………………………………………………………………………………………………………………….</t>
  </si>
  <si>
    <t>Training Grants……………………………………………………………………………………………………………………………………………………………</t>
  </si>
  <si>
    <t>Certification Grants……………………………………………………………………………………………………………………………………………….</t>
  </si>
  <si>
    <t>Legal Assistance Grants……………………………………………………………………………………………………………………………………………….</t>
  </si>
  <si>
    <t>[3]</t>
  </si>
  <si>
    <t>…………………………………………………………………………………………………………………………………………………………………………………………………..…………………………………….</t>
  </si>
  <si>
    <t>Capital Advance (Expansion)…………………………………………………………………………………………………………………………………………………………………………………………………..…………………………………….</t>
  </si>
  <si>
    <t xml:space="preserve">Capital Advance Amendments and Other Expenses…………………………………………………………………………………………………………………………………………………………………………………………………..……………………………………. </t>
  </si>
  <si>
    <t xml:space="preserve">Elderly PRAC/SPRAC Renewals/Amendments…………………………………………………………………………………………………………………………………………………………………………………………………..……………………………………. </t>
  </si>
  <si>
    <t xml:space="preserve">Service Coordinators/Congregate Services…………………………………………………………………………………………………………………………………………………………………………………………………..…………………………………….  </t>
  </si>
  <si>
    <t xml:space="preserve">Senior Preservation Rental Assistance Contracts (Expansion)…………………………………………………………………………………………………………………………………………………………………………………………………..……………………………………. </t>
  </si>
  <si>
    <t>Aging in Place Home Modification Grants…………………………………………………………………………………………………………………………………………………………………………………………………..…………………………………….</t>
  </si>
  <si>
    <t>Elderly PRAC/SPRAC Renewals/Amendments (CARES Act)…………………………………………………………………………………………………………………………………………………………………………………………………..…………………………………….</t>
  </si>
  <si>
    <t xml:space="preserve">Service Coordinators/Congregate Services (CARES Act)…………………………………………………………………………………………………………………………………………………………………………………………………..…………………………………….  </t>
  </si>
  <si>
    <t>Intergenerational Dwelling Units…………………………………………………………………………………………………………………………………………………………………………………………………..…………………………………….</t>
  </si>
  <si>
    <t>Supportive Services/IWISH Demonstration…………………………………………………………………………………………………………………………………………………………………………………………………..…………………………………….</t>
  </si>
  <si>
    <t>Rental Assistance Demonstration (RAD)…………………………………………………………………………………………………………………………………………………………………………………………………..…………………………………….</t>
  </si>
  <si>
    <t>Green and Resilient Retrofit Program…………………………………………………………………………………………………………………………………………………………………………………………………..…………………………………….</t>
  </si>
  <si>
    <t>Capital Advance and PRA (Expansion)…………………………………………………………………………………………………………………………………………………………………………………………………..……………………………</t>
  </si>
  <si>
    <t xml:space="preserve">Capital Advance Amendments and Other Expenses…………………………………………………………………………………………………………………………………………………………………………………………………..……………………………  </t>
  </si>
  <si>
    <t xml:space="preserve">Disabled PRAC/PAC Renewal/Amendment…………………………………………………………………………………………………………………………………………………………………………………………………..…………………………… </t>
  </si>
  <si>
    <t xml:space="preserve">Project Rental Assistance Demonstration (PRAD)…………………………………………………………………………………………………………………………………………………………………………………………………..…………………………… </t>
  </si>
  <si>
    <t>Disabled PRAC/PAC Renewal/Amendment (CARES Act)…………………………………………………………………………………………………………………………………………………………………………………………………..……………………………</t>
  </si>
  <si>
    <t>Good Neighboor Next Door………………………………………………………………………….</t>
  </si>
  <si>
    <t>Advanced Appropriation for FY 2020………………………………………………………………………………………………………………………………………………………………………………..</t>
  </si>
  <si>
    <t>Advanced Appropriation for FY 2021…………………………………………………………</t>
  </si>
  <si>
    <t>Advanced Appropriation for FY 2023……………………………………………………………………………………………………………………………………………….</t>
  </si>
  <si>
    <t>Section 8 Contract Renewals (CARES Act).........................................................................................................................................................................................................</t>
  </si>
  <si>
    <t>Contract Amendments…………………………………………………………………………</t>
  </si>
  <si>
    <t>Rental Assistance Demonstration………………………………………………………………………………………………</t>
  </si>
  <si>
    <t>Rescission.........................................................................................................................................................................................................</t>
  </si>
  <si>
    <t>RAD Transfer from Operating &amp; Capital Fund</t>
  </si>
  <si>
    <t>Advanced Appropriation for FY 2020………………………………………………………………………………………………….</t>
  </si>
  <si>
    <t>Advanced Appropriation for FY 2022………………………………………………………………………………………………………………………………………………………………………………………</t>
  </si>
  <si>
    <t>Advanced Appropriation for FY 2023………………………………………………………………………………………………………………………………………………………………………………………</t>
  </si>
  <si>
    <t>Rental Assistance Demonstration………………………………………………………………………………………</t>
  </si>
  <si>
    <t>Mobility Demonstration…......................................................................................</t>
  </si>
  <si>
    <t>Mobility Related Social Services................................................................................</t>
  </si>
  <si>
    <t>Incremental New Vouchers for the Homeless........................................................................</t>
  </si>
  <si>
    <t>Contract Renewals (CARES Act)…........................................................................</t>
  </si>
  <si>
    <t>Administrative Fees (CARES Act)………………………………………………………………..</t>
  </si>
  <si>
    <t>Contract Renewals (American Rescue Plan)…........................................................................</t>
  </si>
  <si>
    <t>Administrative Fees (American Rescue Plan)………………………………………………………………..</t>
  </si>
  <si>
    <t>Allocation Adjustments for CY 2021 (American Rescue Plan)………………………………………………………………..</t>
  </si>
  <si>
    <t>Rescission….......................................................................................................................</t>
  </si>
  <si>
    <t>[...]</t>
  </si>
  <si>
    <t>Emergency/Disaster Safety and Security………………………………………………………………………………………….</t>
  </si>
  <si>
    <t>Resident Opportunity and Support Services (ROSS)………………………………………………………………………………………………..……….……………………………………………………………………………………………..</t>
  </si>
  <si>
    <t>Jobs Plus…………………………………………………………………………………………………………………………………………………………</t>
  </si>
  <si>
    <t>Operating Shortfalls……………………………………………………………………………………</t>
  </si>
  <si>
    <t>Capital Formual Grants ……………………………………………………………………………………</t>
  </si>
  <si>
    <t>Energy Efficiency and Climate Resiliency Grants……………………………………………………………………………………</t>
  </si>
  <si>
    <t>EPC Innovation Pilot and Utilities Benchmarking……………………………………………………………………………………</t>
  </si>
  <si>
    <t>Emergency Disaster Reserve……………………………………………………………………………………</t>
  </si>
  <si>
    <t>Safety and Security………………………………..………………………………</t>
  </si>
  <si>
    <t>Administrative and Judicial Receiverships……………………………………………………………………………………</t>
  </si>
  <si>
    <t>Lead-Based Hazards..............................….....................................................</t>
  </si>
  <si>
    <t>Radon Mitigation…........................................................................................</t>
  </si>
  <si>
    <t>Healthy Homes................................…...........................................................</t>
  </si>
  <si>
    <t xml:space="preserve">RAD Transfers into  PBRA and TBRA </t>
  </si>
  <si>
    <t>MAX Total Plus RA transfer</t>
  </si>
  <si>
    <t>MAX Total Pus RAD Transfer</t>
  </si>
  <si>
    <t>Executive Offices</t>
  </si>
  <si>
    <t>Administrative Support Offices</t>
  </si>
  <si>
    <t>Program Offices</t>
  </si>
  <si>
    <t>Native Hawaiian Housing Block Grants…………………………………………………………………………..</t>
  </si>
  <si>
    <t>HOME Investment Partnership Program…………………………………………………………………………..</t>
  </si>
  <si>
    <t>Housing For the Elderly……………………………………………………………………………………………………………………………………………..</t>
  </si>
  <si>
    <t>Guarantees of Mortgage-backed Securities Program Pass Through Assistance…………………………………………………………………………………………………………………………………………………..</t>
  </si>
  <si>
    <t>[63]</t>
  </si>
  <si>
    <t>[77]</t>
  </si>
  <si>
    <t>[(119)]</t>
  </si>
  <si>
    <t>[(151)]</t>
  </si>
  <si>
    <t>Choice Neighborhoods Climate Grants…………………………………………………………………………………………………………………………………………………………</t>
  </si>
  <si>
    <t>Choice Neighborhoods Grants…………………………………………………………………………………………………………………………………………………………</t>
  </si>
  <si>
    <t>Total Choice Neighborhoods…………………………………………………………………………………………………………………………………………………………</t>
  </si>
  <si>
    <t>[450]</t>
  </si>
  <si>
    <t>[280]</t>
  </si>
  <si>
    <t>[200]</t>
  </si>
  <si>
    <t>[4,177]</t>
  </si>
  <si>
    <t>[603]</t>
  </si>
  <si>
    <t>Minus RAD Transfer</t>
  </si>
  <si>
    <t>MAX total  w/o  RAD</t>
  </si>
  <si>
    <t>MAX -RAD</t>
  </si>
  <si>
    <t>RAD transferred out of Cap Fund</t>
  </si>
  <si>
    <t>[(7)]</t>
  </si>
  <si>
    <t>RAD Transfers</t>
  </si>
  <si>
    <t>Total MAX Plus Transfers</t>
  </si>
  <si>
    <t>`</t>
  </si>
  <si>
    <t xml:space="preserve">                           </t>
  </si>
  <si>
    <t>[41]</t>
  </si>
  <si>
    <t>[59]</t>
  </si>
  <si>
    <t>[81]</t>
  </si>
  <si>
    <t>Amounts incluede d in Hsg total</t>
  </si>
  <si>
    <t>Community Development Fund.………………………………………………………………………………………………………………………………………………………………………………..</t>
  </si>
  <si>
    <t>Zoning Reform.………………………………………………………………………………………………………………………………………………………………………………..</t>
  </si>
  <si>
    <t>Community Revitalization Fund.………………………………………………………………………………………………………………………………………………………………………………..</t>
  </si>
  <si>
    <t>Project-Based Rental Assistance……………………………………………………………………………………………………………………………………………..</t>
  </si>
  <si>
    <t>Native Hawaiian Housing Loan Guarantee…………………………………………………………………………..</t>
  </si>
  <si>
    <t>Native American Programs…………………………………………………………………………..</t>
  </si>
  <si>
    <t>Public Housing Fund…………………………………………………………………………..</t>
  </si>
  <si>
    <t>Main Street Grants…………………………………………………………………………..</t>
  </si>
  <si>
    <t>Green and Resilient Retrofit Program…………………………………………………………………………..</t>
  </si>
  <si>
    <t>Fair Housing Activities…………………………………………………………………………..</t>
  </si>
  <si>
    <t>Lead Hazard Reduction…………………………………………………………………………..</t>
  </si>
  <si>
    <t>Program Office Salaries and Expenses…………………………………………………………………………..</t>
  </si>
  <si>
    <t>[1,400]</t>
  </si>
  <si>
    <t>[7]</t>
  </si>
  <si>
    <t>[45]</t>
  </si>
  <si>
    <t>[50]</t>
  </si>
  <si>
    <t>[28]</t>
  </si>
  <si>
    <t>[11]</t>
  </si>
  <si>
    <t>[53]</t>
  </si>
  <si>
    <t>Homeless Vouchers - Domestic Violence……...…………….……...…………….……...…………….</t>
  </si>
  <si>
    <t>Emergency/Disaster  - Receiverships and Monitors……………………………...…………….</t>
  </si>
  <si>
    <t>Financial and Physical Assessments……...…………….……………………………………………………………………………………</t>
  </si>
  <si>
    <t>Operating Subsidy……...…………….……...…………….……………………………………………………………………………………</t>
  </si>
  <si>
    <t>Operating Subsidy CARES Act……...…………….……...…………….……………………………………</t>
  </si>
  <si>
    <t>Shortfall Prevent……...…………….……...…………….…...................................................................</t>
  </si>
  <si>
    <t>Rental Assistance Demonstration (transfer)……...…………….……...…………….………………………………………………………………………………………………</t>
  </si>
  <si>
    <t>Total, Public Housing Operating Fund……...…………….……...…………….………………………………………………………………………………………………………………..</t>
  </si>
  <si>
    <t>Transfer to Program Office S&amp;E……...…………….……...…………….……...…………….</t>
  </si>
  <si>
    <t>Housing Needs for Human Trafficking Victims……...…………….……...…………….……...…………….</t>
  </si>
  <si>
    <t>Rapid Rehousing for Victims of Domestic Violence……...…………….……...…………….……...…………….……...…………….</t>
  </si>
  <si>
    <t xml:space="preserve">CARES Act Emergency Solutions Grants……...…………….……...…………….……...…………….……...……………. </t>
  </si>
  <si>
    <t>CARES Act Emergency Solutions Grants TA……...…………….……...…………….……...…………….……...…………….</t>
  </si>
  <si>
    <t>[(31)]</t>
  </si>
  <si>
    <t>[(63)]</t>
  </si>
  <si>
    <t>a/</t>
  </si>
  <si>
    <t>a/  All AJP funding except Public Housing is appropriated in equal parts over five years. This BA table shows the entire amount of the</t>
  </si>
  <si>
    <t xml:space="preserve">     AJP request, while the President’s Budget Appendix tables show the amount that will be appropriated in the first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</si>
</sst>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#,##0;\(#,##0\);..."/>
    <numFmt numFmtId="165" formatCode="&quot;$&quot;#,##0;\(&quot;$&quot;#,##0\);..."/>
    <numFmt numFmtId="166" formatCode="_(* #,##0_);_(* \(#,##0\);_(* &quot;-&quot;??_);_(@_)"/>
    <numFmt numFmtId="167" formatCode="&quot;$&quot;#,##0"/>
  </numFmts>
  <fonts count="3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12"/>
      <name val="Century Schoolbook"/>
      <family val="1"/>
    </font>
    <font>
      <sz val="9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rgb="FF000000"/>
      <name val="Century Schoolbook"/>
      <family val="1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u/>
      <sz val="12"/>
      <name val="Arial"/>
      <family val="2"/>
    </font>
    <font>
      <b/>
      <sz val="12"/>
      <color rgb="FFFF0000"/>
      <name val="Arial Narrow"/>
      <family val="2"/>
    </font>
    <font>
      <b/>
      <sz val="12"/>
      <color rgb="FFBC8F00"/>
      <name val="Arial Narrow"/>
      <family val="2"/>
    </font>
    <font>
      <i/>
      <sz val="12"/>
      <name val="Calibri"/>
      <family val="2"/>
      <scheme val="minor"/>
    </font>
    <font>
      <b/>
      <sz val="12"/>
      <color theme="9" tint="-0.249977111117893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entury Schoolbook"/>
      <family val="1"/>
    </font>
    <font>
      <b/>
      <sz val="11"/>
      <name val="Century Schoolbook"/>
      <family val="1"/>
    </font>
    <font>
      <b/>
      <sz val="14"/>
      <name val="Arial Narrow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4"/>
      <name val="Arial"/>
      <family val="2"/>
    </font>
    <font>
      <b/>
      <u/>
      <sz val="9"/>
      <name val="Arial Narrow"/>
      <family val="2"/>
    </font>
    <font>
      <sz val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5" borderId="4" applyNumberFormat="0" applyAlignment="0" applyProtection="0"/>
    <xf numFmtId="0" fontId="14" fillId="0" borderId="0"/>
  </cellStyleXfs>
  <cellXfs count="3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left" indent="1"/>
    </xf>
    <xf numFmtId="0" fontId="7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 indent="1"/>
    </xf>
    <xf numFmtId="0" fontId="7" fillId="0" borderId="0" xfId="0" applyFont="1" applyAlignment="1">
      <alignment horizontal="left" indent="3"/>
    </xf>
    <xf numFmtId="0" fontId="5" fillId="0" borderId="0" xfId="0" applyFont="1"/>
    <xf numFmtId="37" fontId="5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7" fontId="1" fillId="0" borderId="0" xfId="0" applyNumberFormat="1" applyFont="1"/>
    <xf numFmtId="0" fontId="11" fillId="6" borderId="5" xfId="0" applyFont="1" applyFill="1" applyBorder="1" applyAlignment="1">
      <alignment horizontal="center" vertical="center" wrapText="1"/>
    </xf>
    <xf numFmtId="0" fontId="11" fillId="5" borderId="5" xfId="2" applyFont="1" applyBorder="1" applyAlignment="1">
      <alignment wrapText="1"/>
    </xf>
    <xf numFmtId="166" fontId="11" fillId="5" borderId="5" xfId="2" applyNumberFormat="1" applyFont="1" applyBorder="1"/>
    <xf numFmtId="166" fontId="11" fillId="0" borderId="5" xfId="1" applyNumberFormat="1" applyFont="1" applyBorder="1"/>
    <xf numFmtId="0" fontId="12" fillId="0" borderId="5" xfId="0" applyFont="1" applyBorder="1"/>
    <xf numFmtId="166" fontId="12" fillId="0" borderId="5" xfId="1" applyNumberFormat="1" applyFont="1" applyBorder="1"/>
    <xf numFmtId="0" fontId="0" fillId="0" borderId="0" xfId="0" applyAlignment="1"/>
    <xf numFmtId="166" fontId="11" fillId="7" borderId="5" xfId="1" applyNumberFormat="1" applyFont="1" applyFill="1" applyBorder="1" applyAlignment="1">
      <alignment horizontal="right"/>
    </xf>
    <xf numFmtId="0" fontId="11" fillId="5" borderId="5" xfId="2" applyFont="1" applyBorder="1" applyAlignment="1">
      <alignment horizontal="left" wrapText="1"/>
    </xf>
    <xf numFmtId="0" fontId="11" fillId="0" borderId="5" xfId="0" applyFont="1" applyBorder="1"/>
    <xf numFmtId="166" fontId="11" fillId="5" borderId="5" xfId="2" applyNumberFormat="1" applyFont="1" applyBorder="1" applyProtection="1"/>
    <xf numFmtId="166" fontId="11" fillId="5" borderId="6" xfId="2" applyNumberFormat="1" applyFont="1" applyBorder="1"/>
    <xf numFmtId="0" fontId="11" fillId="5" borderId="7" xfId="2" applyFont="1" applyBorder="1" applyAlignment="1">
      <alignment wrapText="1"/>
    </xf>
    <xf numFmtId="0" fontId="12" fillId="0" borderId="8" xfId="0" applyFont="1" applyBorder="1"/>
    <xf numFmtId="166" fontId="12" fillId="0" borderId="8" xfId="1" applyNumberFormat="1" applyFont="1" applyBorder="1"/>
    <xf numFmtId="0" fontId="11" fillId="5" borderId="5" xfId="2" applyFont="1" applyBorder="1" applyAlignment="1" applyProtection="1">
      <alignment wrapText="1"/>
    </xf>
    <xf numFmtId="166" fontId="12" fillId="5" borderId="5" xfId="2" applyNumberFormat="1" applyFont="1" applyBorder="1"/>
    <xf numFmtId="0" fontId="11" fillId="6" borderId="5" xfId="0" applyFont="1" applyFill="1" applyBorder="1" applyAlignment="1">
      <alignment vertical="center" wrapText="1"/>
    </xf>
    <xf numFmtId="0" fontId="11" fillId="8" borderId="5" xfId="2" applyFont="1" applyFill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8" borderId="5" xfId="2" applyFont="1" applyFill="1" applyBorder="1" applyAlignment="1" applyProtection="1">
      <alignment wrapText="1"/>
    </xf>
    <xf numFmtId="166" fontId="11" fillId="0" borderId="5" xfId="2" applyNumberFormat="1" applyFont="1" applyFill="1" applyBorder="1"/>
    <xf numFmtId="166" fontId="11" fillId="0" borderId="5" xfId="1" applyNumberFormat="1" applyFont="1" applyFill="1" applyBorder="1"/>
    <xf numFmtId="166" fontId="11" fillId="0" borderId="5" xfId="2" applyNumberFormat="1" applyFont="1" applyFill="1" applyBorder="1" applyAlignment="1">
      <alignment horizontal="right"/>
    </xf>
    <xf numFmtId="166" fontId="11" fillId="0" borderId="5" xfId="1" applyNumberFormat="1" applyFont="1" applyFill="1" applyBorder="1" applyAlignment="1">
      <alignment horizontal="right"/>
    </xf>
    <xf numFmtId="166" fontId="12" fillId="8" borderId="5" xfId="1" applyNumberFormat="1" applyFont="1" applyFill="1" applyBorder="1"/>
    <xf numFmtId="0" fontId="11" fillId="0" borderId="5" xfId="2" applyFont="1" applyFill="1" applyBorder="1" applyAlignment="1">
      <alignment wrapText="1"/>
    </xf>
    <xf numFmtId="166" fontId="11" fillId="5" borderId="5" xfId="2" applyNumberFormat="1" applyFont="1" applyBorder="1" applyAlignment="1">
      <alignment horizontal="right"/>
    </xf>
    <xf numFmtId="3" fontId="13" fillId="0" borderId="0" xfId="0" applyNumberFormat="1" applyFont="1"/>
    <xf numFmtId="166" fontId="11" fillId="0" borderId="5" xfId="2" applyNumberFormat="1" applyFont="1" applyFill="1" applyBorder="1" applyProtection="1"/>
    <xf numFmtId="166" fontId="11" fillId="0" borderId="5" xfId="2" applyNumberFormat="1" applyFont="1" applyFill="1" applyBorder="1" applyAlignment="1" applyProtection="1">
      <alignment horizontal="right"/>
    </xf>
    <xf numFmtId="0" fontId="11" fillId="6" borderId="5" xfId="0" applyFont="1" applyFill="1" applyBorder="1" applyAlignment="1">
      <alignment wrapText="1"/>
    </xf>
    <xf numFmtId="0" fontId="11" fillId="6" borderId="5" xfId="0" applyFont="1" applyFill="1" applyBorder="1" applyAlignment="1">
      <alignment horizontal="center" wrapText="1"/>
    </xf>
    <xf numFmtId="166" fontId="11" fillId="5" borderId="5" xfId="2" quotePrefix="1" applyNumberFormat="1" applyFont="1" applyBorder="1"/>
    <xf numFmtId="0" fontId="15" fillId="0" borderId="0" xfId="0" applyFont="1"/>
    <xf numFmtId="0" fontId="16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16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Continuous"/>
    </xf>
    <xf numFmtId="0" fontId="17" fillId="0" borderId="0" xfId="0" quotePrefix="1" applyFont="1" applyAlignment="1">
      <alignment horizontal="center"/>
    </xf>
    <xf numFmtId="0" fontId="16" fillId="0" borderId="0" xfId="0" applyFont="1"/>
    <xf numFmtId="0" fontId="17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64" fontId="19" fillId="0" borderId="0" xfId="0" quotePrefix="1" applyNumberFormat="1" applyFont="1" applyAlignment="1">
      <alignment horizontal="center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20" fillId="0" borderId="0" xfId="0" quotePrefix="1" applyNumberFormat="1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1" fontId="18" fillId="0" borderId="0" xfId="0" applyNumberFormat="1" applyFont="1" applyAlignment="1">
      <alignment horizontal="right"/>
    </xf>
    <xf numFmtId="41" fontId="18" fillId="0" borderId="0" xfId="0" quotePrefix="1" applyNumberFormat="1" applyFont="1" applyAlignment="1">
      <alignment horizontal="right"/>
    </xf>
    <xf numFmtId="4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5" fontId="18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2"/>
    </xf>
    <xf numFmtId="37" fontId="15" fillId="0" borderId="0" xfId="0" applyNumberFormat="1" applyFont="1"/>
    <xf numFmtId="3" fontId="15" fillId="0" borderId="0" xfId="0" applyNumberFormat="1" applyFont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164" fontId="17" fillId="0" borderId="0" xfId="0" applyNumberFormat="1" applyFont="1" applyFill="1" applyAlignment="1">
      <alignment horizontal="right"/>
    </xf>
    <xf numFmtId="41" fontId="15" fillId="0" borderId="0" xfId="0" applyNumberFormat="1" applyFont="1" applyFill="1" applyAlignment="1">
      <alignment horizontal="right"/>
    </xf>
    <xf numFmtId="3" fontId="15" fillId="0" borderId="2" xfId="0" applyNumberFormat="1" applyFont="1" applyFill="1" applyBorder="1"/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3" fontId="15" fillId="3" borderId="2" xfId="0" applyNumberFormat="1" applyFont="1" applyFill="1" applyBorder="1"/>
    <xf numFmtId="164" fontId="15" fillId="0" borderId="0" xfId="0" applyNumberFormat="1" applyFont="1"/>
    <xf numFmtId="164" fontId="15" fillId="0" borderId="0" xfId="0" applyNumberFormat="1" applyFont="1" applyFill="1"/>
    <xf numFmtId="164" fontId="17" fillId="0" borderId="0" xfId="0" applyNumberFormat="1" applyFont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3" borderId="0" xfId="0" applyNumberFormat="1" applyFont="1" applyFill="1" applyAlignment="1">
      <alignment horizontal="right"/>
    </xf>
    <xf numFmtId="3" fontId="15" fillId="3" borderId="0" xfId="0" applyNumberFormat="1" applyFont="1" applyFill="1"/>
    <xf numFmtId="3" fontId="15" fillId="0" borderId="0" xfId="0" applyNumberFormat="1" applyFont="1" applyFill="1"/>
    <xf numFmtId="164" fontId="22" fillId="3" borderId="0" xfId="0" applyNumberFormat="1" applyFont="1" applyFill="1" applyAlignment="1">
      <alignment horizontal="right"/>
    </xf>
    <xf numFmtId="164" fontId="21" fillId="3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 indent="1"/>
    </xf>
    <xf numFmtId="41" fontId="18" fillId="0" borderId="0" xfId="0" applyNumberFormat="1" applyFont="1" applyFill="1" applyAlignment="1">
      <alignment horizontal="right"/>
    </xf>
    <xf numFmtId="0" fontId="18" fillId="0" borderId="0" xfId="0" applyFont="1" applyFill="1"/>
    <xf numFmtId="0" fontId="18" fillId="3" borderId="0" xfId="0" applyFont="1" applyFill="1"/>
    <xf numFmtId="164" fontId="24" fillId="3" borderId="0" xfId="0" applyNumberFormat="1" applyFont="1" applyFill="1" applyAlignment="1">
      <alignment horizontal="right"/>
    </xf>
    <xf numFmtId="41" fontId="24" fillId="3" borderId="0" xfId="0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quotePrefix="1" applyFont="1" applyAlignment="1">
      <alignment horizontal="left"/>
    </xf>
    <xf numFmtId="37" fontId="18" fillId="0" borderId="0" xfId="0" applyNumberFormat="1" applyFont="1" applyAlignment="1">
      <alignment horizontal="right"/>
    </xf>
    <xf numFmtId="41" fontId="15" fillId="0" borderId="0" xfId="0" applyNumberFormat="1" applyFont="1"/>
    <xf numFmtId="0" fontId="15" fillId="0" borderId="0" xfId="0" quotePrefix="1" applyFont="1" applyAlignment="1">
      <alignment horizontal="left"/>
    </xf>
    <xf numFmtId="0" fontId="16" fillId="0" borderId="0" xfId="0" applyFont="1" applyAlignment="1">
      <alignment horizontal="left" indent="1"/>
    </xf>
    <xf numFmtId="0" fontId="17" fillId="4" borderId="0" xfId="0" applyFont="1" applyFill="1" applyAlignment="1">
      <alignment horizontal="left"/>
    </xf>
    <xf numFmtId="0" fontId="18" fillId="4" borderId="0" xfId="0" applyFont="1" applyFill="1"/>
    <xf numFmtId="164" fontId="17" fillId="4" borderId="0" xfId="0" applyNumberFormat="1" applyFont="1" applyFill="1" applyAlignment="1">
      <alignment horizontal="right"/>
    </xf>
    <xf numFmtId="41" fontId="17" fillId="4" borderId="0" xfId="0" applyNumberFormat="1" applyFont="1" applyFill="1" applyAlignment="1">
      <alignment horizontal="right"/>
    </xf>
    <xf numFmtId="0" fontId="17" fillId="4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3" fontId="18" fillId="0" borderId="0" xfId="0" applyNumberFormat="1" applyFont="1"/>
    <xf numFmtId="164" fontId="18" fillId="3" borderId="0" xfId="0" applyNumberFormat="1" applyFont="1" applyFill="1" applyAlignment="1">
      <alignment horizontal="right"/>
    </xf>
    <xf numFmtId="41" fontId="15" fillId="3" borderId="0" xfId="0" applyNumberFormat="1" applyFont="1" applyFill="1" applyAlignment="1">
      <alignment horizontal="right"/>
    </xf>
    <xf numFmtId="3" fontId="15" fillId="3" borderId="3" xfId="0" applyNumberFormat="1" applyFont="1" applyFill="1" applyBorder="1"/>
    <xf numFmtId="37" fontId="18" fillId="0" borderId="0" xfId="0" applyNumberFormat="1" applyFont="1"/>
    <xf numFmtId="0" fontId="15" fillId="3" borderId="0" xfId="0" applyFont="1" applyFill="1"/>
    <xf numFmtId="5" fontId="15" fillId="0" borderId="0" xfId="0" applyNumberFormat="1" applyFont="1"/>
    <xf numFmtId="37" fontId="18" fillId="3" borderId="0" xfId="0" applyNumberFormat="1" applyFont="1" applyFill="1" applyAlignment="1">
      <alignment horizontal="right"/>
    </xf>
    <xf numFmtId="41" fontId="18" fillId="4" borderId="0" xfId="0" applyNumberFormat="1" applyFont="1" applyFill="1" applyAlignment="1">
      <alignment horizontal="right"/>
    </xf>
    <xf numFmtId="5" fontId="15" fillId="4" borderId="0" xfId="0" applyNumberFormat="1" applyFont="1" applyFill="1"/>
    <xf numFmtId="41" fontId="18" fillId="4" borderId="0" xfId="0" quotePrefix="1" applyNumberFormat="1" applyFont="1" applyFill="1" applyAlignment="1">
      <alignment horizontal="right"/>
    </xf>
    <xf numFmtId="164" fontId="18" fillId="4" borderId="0" xfId="0" applyNumberFormat="1" applyFont="1" applyFill="1" applyAlignment="1">
      <alignment horizontal="right"/>
    </xf>
    <xf numFmtId="0" fontId="16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 indent="1"/>
    </xf>
    <xf numFmtId="41" fontId="15" fillId="0" borderId="0" xfId="0" applyNumberFormat="1" applyFont="1" applyAlignment="1">
      <alignment horizontal="left"/>
    </xf>
    <xf numFmtId="41" fontId="16" fillId="0" borderId="0" xfId="0" applyNumberFormat="1" applyFont="1"/>
    <xf numFmtId="0" fontId="16" fillId="0" borderId="0" xfId="0" applyFont="1" applyAlignment="1">
      <alignment horizontal="left" indent="3"/>
    </xf>
    <xf numFmtId="41" fontId="17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0" fontId="18" fillId="4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quotePrefix="1" applyFont="1" applyFill="1" applyAlignment="1">
      <alignment horizontal="left"/>
    </xf>
    <xf numFmtId="0" fontId="18" fillId="4" borderId="0" xfId="0" quotePrefix="1" applyFont="1" applyFill="1" applyAlignment="1">
      <alignment horizontal="right"/>
    </xf>
    <xf numFmtId="37" fontId="18" fillId="4" borderId="0" xfId="0" applyNumberFormat="1" applyFont="1" applyFill="1" applyAlignment="1">
      <alignment horizontal="right"/>
    </xf>
    <xf numFmtId="37" fontId="17" fillId="0" borderId="0" xfId="0" applyNumberFormat="1" applyFont="1" applyAlignment="1">
      <alignment horizontal="right"/>
    </xf>
    <xf numFmtId="3" fontId="18" fillId="4" borderId="0" xfId="0" applyNumberFormat="1" applyFont="1" applyFill="1"/>
    <xf numFmtId="37" fontId="16" fillId="0" borderId="0" xfId="0" applyNumberFormat="1" applyFont="1"/>
    <xf numFmtId="0" fontId="18" fillId="0" borderId="0" xfId="0" quotePrefix="1" applyFont="1"/>
    <xf numFmtId="0" fontId="18" fillId="2" borderId="0" xfId="0" applyFont="1" applyFill="1"/>
    <xf numFmtId="0" fontId="18" fillId="2" borderId="0" xfId="0" applyFont="1" applyFill="1" applyAlignment="1">
      <alignment horizontal="right"/>
    </xf>
    <xf numFmtId="164" fontId="18" fillId="2" borderId="0" xfId="0" applyNumberFormat="1" applyFont="1" applyFill="1" applyAlignment="1">
      <alignment horizontal="right"/>
    </xf>
    <xf numFmtId="37" fontId="18" fillId="2" borderId="0" xfId="0" applyNumberFormat="1" applyFont="1" applyFill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16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left"/>
    </xf>
    <xf numFmtId="41" fontId="15" fillId="0" borderId="0" xfId="0" applyNumberFormat="1" applyFont="1" applyFill="1"/>
    <xf numFmtId="41" fontId="15" fillId="0" borderId="0" xfId="0" applyNumberFormat="1" applyFont="1" applyFill="1" applyAlignment="1">
      <alignment horizontal="left"/>
    </xf>
    <xf numFmtId="0" fontId="27" fillId="3" borderId="0" xfId="0" applyFont="1" applyFill="1" applyAlignment="1">
      <alignment horizontal="right"/>
    </xf>
    <xf numFmtId="164" fontId="0" fillId="0" borderId="0" xfId="0" applyNumberFormat="1"/>
    <xf numFmtId="0" fontId="18" fillId="9" borderId="0" xfId="0" applyFont="1" applyFill="1" applyAlignment="1">
      <alignment horizontal="left"/>
    </xf>
    <xf numFmtId="0" fontId="18" fillId="9" borderId="0" xfId="0" applyFont="1" applyFill="1" applyAlignment="1">
      <alignment horizontal="right"/>
    </xf>
    <xf numFmtId="164" fontId="17" fillId="9" borderId="0" xfId="0" applyNumberFormat="1" applyFont="1" applyFill="1" applyAlignment="1">
      <alignment horizontal="right"/>
    </xf>
    <xf numFmtId="41" fontId="17" fillId="9" borderId="0" xfId="0" applyNumberFormat="1" applyFont="1" applyFill="1" applyAlignment="1">
      <alignment horizontal="right"/>
    </xf>
    <xf numFmtId="41" fontId="15" fillId="9" borderId="0" xfId="0" applyNumberFormat="1" applyFont="1" applyFill="1" applyAlignment="1">
      <alignment horizontal="right"/>
    </xf>
    <xf numFmtId="0" fontId="15" fillId="9" borderId="0" xfId="0" applyFont="1" applyFill="1"/>
    <xf numFmtId="41" fontId="21" fillId="9" borderId="0" xfId="0" applyNumberFormat="1" applyFont="1" applyFill="1" applyAlignment="1">
      <alignment horizontal="right"/>
    </xf>
    <xf numFmtId="0" fontId="18" fillId="10" borderId="0" xfId="0" applyFont="1" applyFill="1" applyAlignment="1">
      <alignment horizontal="left"/>
    </xf>
    <xf numFmtId="164" fontId="17" fillId="10" borderId="0" xfId="0" applyNumberFormat="1" applyFont="1" applyFill="1" applyAlignment="1">
      <alignment horizontal="right"/>
    </xf>
    <xf numFmtId="41" fontId="21" fillId="10" borderId="0" xfId="0" applyNumberFormat="1" applyFont="1" applyFill="1" applyAlignment="1">
      <alignment horizontal="right"/>
    </xf>
    <xf numFmtId="41" fontId="15" fillId="10" borderId="0" xfId="0" applyNumberFormat="1" applyFont="1" applyFill="1" applyAlignment="1">
      <alignment horizontal="right"/>
    </xf>
    <xf numFmtId="0" fontId="27" fillId="10" borderId="0" xfId="0" applyFont="1" applyFill="1" applyAlignment="1">
      <alignment horizontal="right"/>
    </xf>
    <xf numFmtId="164" fontId="18" fillId="10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0" fontId="18" fillId="11" borderId="0" xfId="0" applyFont="1" applyFill="1" applyAlignment="1">
      <alignment horizontal="left"/>
    </xf>
    <xf numFmtId="164" fontId="18" fillId="11" borderId="0" xfId="0" applyNumberFormat="1" applyFont="1" applyFill="1" applyAlignment="1">
      <alignment horizontal="right"/>
    </xf>
    <xf numFmtId="41" fontId="18" fillId="11" borderId="0" xfId="0" applyNumberFormat="1" applyFont="1" applyFill="1" applyAlignment="1">
      <alignment horizontal="right"/>
    </xf>
    <xf numFmtId="41" fontId="15" fillId="11" borderId="0" xfId="0" applyNumberFormat="1" applyFont="1" applyFill="1" applyAlignment="1">
      <alignment horizontal="right"/>
    </xf>
    <xf numFmtId="165" fontId="18" fillId="11" borderId="0" xfId="0" applyNumberFormat="1" applyFont="1" applyFill="1" applyAlignment="1">
      <alignment horizontal="right"/>
    </xf>
    <xf numFmtId="0" fontId="18" fillId="11" borderId="0" xfId="0" applyFont="1" applyFill="1"/>
    <xf numFmtId="0" fontId="18" fillId="10" borderId="0" xfId="0" applyFont="1" applyFill="1" applyAlignment="1">
      <alignment horizontal="right"/>
    </xf>
    <xf numFmtId="41" fontId="17" fillId="10" borderId="0" xfId="0" applyNumberFormat="1" applyFont="1" applyFill="1" applyAlignment="1">
      <alignment horizontal="right"/>
    </xf>
    <xf numFmtId="166" fontId="27" fillId="9" borderId="0" xfId="1" applyNumberFormat="1" applyFont="1" applyFill="1" applyAlignment="1">
      <alignment horizontal="right"/>
    </xf>
    <xf numFmtId="0" fontId="27" fillId="9" borderId="0" xfId="0" applyFont="1" applyFill="1"/>
    <xf numFmtId="0" fontId="17" fillId="10" borderId="0" xfId="0" applyFont="1" applyFill="1" applyAlignment="1">
      <alignment horizontal="left"/>
    </xf>
    <xf numFmtId="0" fontId="17" fillId="10" borderId="0" xfId="0" applyFont="1" applyFill="1" applyAlignment="1">
      <alignment horizontal="right"/>
    </xf>
    <xf numFmtId="41" fontId="16" fillId="10" borderId="0" xfId="0" applyNumberFormat="1" applyFont="1" applyFill="1" applyAlignment="1">
      <alignment horizontal="right"/>
    </xf>
    <xf numFmtId="0" fontId="28" fillId="10" borderId="0" xfId="0" applyFont="1" applyFill="1" applyAlignment="1">
      <alignment horizontal="right"/>
    </xf>
    <xf numFmtId="164" fontId="18" fillId="9" borderId="0" xfId="0" applyNumberFormat="1" applyFont="1" applyFill="1" applyAlignment="1">
      <alignment horizontal="right"/>
    </xf>
    <xf numFmtId="41" fontId="18" fillId="9" borderId="0" xfId="0" applyNumberFormat="1" applyFont="1" applyFill="1" applyAlignment="1">
      <alignment horizontal="right"/>
    </xf>
    <xf numFmtId="41" fontId="23" fillId="9" borderId="0" xfId="3" applyNumberFormat="1" applyFont="1" applyFill="1" applyBorder="1" applyAlignment="1">
      <alignment vertical="top"/>
    </xf>
    <xf numFmtId="0" fontId="18" fillId="9" borderId="0" xfId="0" applyFont="1" applyFill="1"/>
    <xf numFmtId="164" fontId="24" fillId="9" borderId="0" xfId="0" applyNumberFormat="1" applyFont="1" applyFill="1" applyAlignment="1">
      <alignment horizontal="right"/>
    </xf>
    <xf numFmtId="41" fontId="24" fillId="9" borderId="0" xfId="0" applyNumberFormat="1" applyFont="1" applyFill="1" applyAlignment="1">
      <alignment horizontal="right"/>
    </xf>
    <xf numFmtId="0" fontId="18" fillId="10" borderId="0" xfId="0" applyFont="1" applyFill="1"/>
    <xf numFmtId="164" fontId="22" fillId="10" borderId="0" xfId="0" applyNumberFormat="1" applyFont="1" applyFill="1" applyAlignment="1">
      <alignment horizontal="right"/>
    </xf>
    <xf numFmtId="3" fontId="15" fillId="3" borderId="0" xfId="0" applyNumberFormat="1" applyFont="1" applyFill="1" applyBorder="1"/>
    <xf numFmtId="0" fontId="18" fillId="9" borderId="0" xfId="0" quotePrefix="1" applyFont="1" applyFill="1" applyAlignment="1">
      <alignment horizontal="left"/>
    </xf>
    <xf numFmtId="37" fontId="18" fillId="9" borderId="0" xfId="0" applyNumberFormat="1" applyFont="1" applyFill="1" applyAlignment="1">
      <alignment horizontal="right"/>
    </xf>
    <xf numFmtId="41" fontId="15" fillId="9" borderId="0" xfId="0" applyNumberFormat="1" applyFont="1" applyFill="1"/>
    <xf numFmtId="0" fontId="17" fillId="10" borderId="0" xfId="0" applyFont="1" applyFill="1"/>
    <xf numFmtId="41" fontId="16" fillId="10" borderId="0" xfId="0" applyNumberFormat="1" applyFont="1" applyFill="1"/>
    <xf numFmtId="41" fontId="15" fillId="12" borderId="0" xfId="0" applyNumberFormat="1" applyFont="1" applyFill="1" applyAlignment="1">
      <alignment horizontal="right"/>
    </xf>
    <xf numFmtId="0" fontId="18" fillId="12" borderId="0" xfId="0" applyFont="1" applyFill="1" applyAlignment="1">
      <alignment horizontal="left"/>
    </xf>
    <xf numFmtId="164" fontId="18" fillId="12" borderId="0" xfId="0" applyNumberFormat="1" applyFont="1" applyFill="1" applyAlignment="1">
      <alignment horizontal="right"/>
    </xf>
    <xf numFmtId="41" fontId="18" fillId="12" borderId="0" xfId="0" applyNumberFormat="1" applyFont="1" applyFill="1" applyAlignment="1">
      <alignment horizontal="right"/>
    </xf>
    <xf numFmtId="0" fontId="18" fillId="12" borderId="0" xfId="0" applyFont="1" applyFill="1"/>
    <xf numFmtId="0" fontId="15" fillId="12" borderId="0" xfId="0" applyFont="1" applyFill="1"/>
    <xf numFmtId="164" fontId="15" fillId="12" borderId="0" xfId="0" applyNumberFormat="1" applyFont="1" applyFill="1" applyAlignment="1">
      <alignment horizontal="right"/>
    </xf>
    <xf numFmtId="37" fontId="15" fillId="12" borderId="0" xfId="0" applyNumberFormat="1" applyFont="1" applyFill="1"/>
    <xf numFmtId="41" fontId="15" fillId="12" borderId="0" xfId="0" applyNumberFormat="1" applyFont="1" applyFill="1"/>
    <xf numFmtId="5" fontId="18" fillId="12" borderId="0" xfId="0" applyNumberFormat="1" applyFont="1" applyFill="1" applyAlignment="1">
      <alignment horizontal="right"/>
    </xf>
    <xf numFmtId="164" fontId="24" fillId="12" borderId="0" xfId="0" applyNumberFormat="1" applyFont="1" applyFill="1" applyAlignment="1">
      <alignment horizontal="right"/>
    </xf>
    <xf numFmtId="41" fontId="24" fillId="12" borderId="0" xfId="0" applyNumberFormat="1" applyFont="1" applyFill="1" applyAlignment="1">
      <alignment horizontal="right"/>
    </xf>
    <xf numFmtId="0" fontId="15" fillId="0" borderId="5" xfId="0" applyFont="1" applyFill="1" applyBorder="1"/>
    <xf numFmtId="0" fontId="15" fillId="11" borderId="0" xfId="0" applyFont="1" applyFill="1"/>
    <xf numFmtId="0" fontId="18" fillId="13" borderId="0" xfId="0" applyFont="1" applyFill="1" applyAlignment="1">
      <alignment horizontal="left"/>
    </xf>
    <xf numFmtId="0" fontId="17" fillId="13" borderId="0" xfId="0" quotePrefix="1" applyFont="1" applyFill="1" applyAlignment="1">
      <alignment horizontal="left"/>
    </xf>
    <xf numFmtId="164" fontId="18" fillId="13" borderId="0" xfId="0" applyNumberFormat="1" applyFont="1" applyFill="1" applyAlignment="1">
      <alignment horizontal="right"/>
    </xf>
    <xf numFmtId="41" fontId="18" fillId="13" borderId="0" xfId="0" applyNumberFormat="1" applyFont="1" applyFill="1" applyAlignment="1">
      <alignment horizontal="right"/>
    </xf>
    <xf numFmtId="41" fontId="15" fillId="13" borderId="0" xfId="0" applyNumberFormat="1" applyFont="1" applyFill="1" applyAlignment="1">
      <alignment horizontal="right"/>
    </xf>
    <xf numFmtId="0" fontId="18" fillId="13" borderId="0" xfId="0" applyFont="1" applyFill="1"/>
    <xf numFmtId="41" fontId="15" fillId="13" borderId="0" xfId="0" applyNumberFormat="1" applyFont="1" applyFill="1"/>
    <xf numFmtId="0" fontId="15" fillId="13" borderId="0" xfId="0" applyFont="1" applyFill="1"/>
    <xf numFmtId="164" fontId="15" fillId="13" borderId="0" xfId="0" applyNumberFormat="1" applyFont="1" applyFill="1" applyAlignment="1">
      <alignment horizontal="right"/>
    </xf>
    <xf numFmtId="37" fontId="15" fillId="13" borderId="0" xfId="0" applyNumberFormat="1" applyFont="1" applyFill="1"/>
    <xf numFmtId="0" fontId="18" fillId="13" borderId="0" xfId="0" quotePrefix="1" applyFont="1" applyFill="1" applyAlignment="1">
      <alignment horizontal="left"/>
    </xf>
    <xf numFmtId="41" fontId="15" fillId="13" borderId="0" xfId="0" applyNumberFormat="1" applyFont="1" applyFill="1" applyAlignment="1">
      <alignment horizontal="left"/>
    </xf>
    <xf numFmtId="165" fontId="18" fillId="13" borderId="0" xfId="0" applyNumberFormat="1" applyFont="1" applyFill="1" applyAlignment="1">
      <alignment horizontal="right"/>
    </xf>
    <xf numFmtId="0" fontId="17" fillId="13" borderId="0" xfId="0" applyFont="1" applyFill="1" applyAlignment="1">
      <alignment horizontal="left"/>
    </xf>
    <xf numFmtId="164" fontId="17" fillId="13" borderId="0" xfId="0" applyNumberFormat="1" applyFont="1" applyFill="1" applyAlignment="1">
      <alignment horizontal="right"/>
    </xf>
    <xf numFmtId="41" fontId="17" fillId="13" borderId="0" xfId="0" applyNumberFormat="1" applyFont="1" applyFill="1" applyAlignment="1">
      <alignment horizontal="right"/>
    </xf>
    <xf numFmtId="37" fontId="18" fillId="13" borderId="0" xfId="0" applyNumberFormat="1" applyFont="1" applyFill="1" applyAlignment="1">
      <alignment horizontal="right"/>
    </xf>
    <xf numFmtId="0" fontId="17" fillId="0" borderId="0" xfId="0" applyFont="1" applyFill="1"/>
    <xf numFmtId="164" fontId="18" fillId="0" borderId="0" xfId="0" applyNumberFormat="1" applyFont="1" applyFill="1" applyAlignment="1">
      <alignment horizontal="right"/>
    </xf>
    <xf numFmtId="164" fontId="17" fillId="3" borderId="0" xfId="0" applyNumberFormat="1" applyFont="1" applyFill="1" applyAlignment="1">
      <alignment horizontal="right"/>
    </xf>
    <xf numFmtId="41" fontId="17" fillId="3" borderId="0" xfId="0" applyNumberFormat="1" applyFont="1" applyFill="1" applyAlignment="1">
      <alignment horizontal="right"/>
    </xf>
    <xf numFmtId="0" fontId="15" fillId="0" borderId="0" xfId="0" quotePrefix="1" applyFont="1" applyFill="1" applyAlignment="1">
      <alignment horizontal="right"/>
    </xf>
    <xf numFmtId="41" fontId="15" fillId="10" borderId="0" xfId="0" applyNumberFormat="1" applyFont="1" applyFill="1"/>
    <xf numFmtId="41" fontId="18" fillId="10" borderId="0" xfId="0" applyNumberFormat="1" applyFont="1" applyFill="1" applyAlignment="1">
      <alignment horizontal="right"/>
    </xf>
    <xf numFmtId="165" fontId="18" fillId="9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left"/>
    </xf>
    <xf numFmtId="0" fontId="30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4" fontId="33" fillId="0" borderId="0" xfId="0" applyNumberFormat="1" applyFont="1" applyAlignment="1">
      <alignment horizontal="right"/>
    </xf>
    <xf numFmtId="41" fontId="33" fillId="0" borderId="0" xfId="0" applyNumberFormat="1" applyFont="1" applyAlignment="1">
      <alignment horizontal="right"/>
    </xf>
    <xf numFmtId="164" fontId="33" fillId="0" borderId="0" xfId="0" quotePrefix="1" applyNumberFormat="1" applyFont="1" applyAlignment="1">
      <alignment horizontal="right"/>
    </xf>
    <xf numFmtId="41" fontId="33" fillId="0" borderId="0" xfId="0" quotePrefix="1" applyNumberFormat="1" applyFont="1" applyAlignment="1">
      <alignment horizontal="right"/>
    </xf>
    <xf numFmtId="41" fontId="30" fillId="0" borderId="0" xfId="0" applyNumberFormat="1" applyFont="1" applyAlignment="1">
      <alignment horizontal="right"/>
    </xf>
    <xf numFmtId="0" fontId="29" fillId="11" borderId="0" xfId="0" applyFont="1" applyFill="1" applyAlignment="1">
      <alignment horizontal="left"/>
    </xf>
    <xf numFmtId="164" fontId="29" fillId="11" borderId="0" xfId="0" applyNumberFormat="1" applyFont="1" applyFill="1" applyAlignment="1">
      <alignment horizontal="right"/>
    </xf>
    <xf numFmtId="41" fontId="29" fillId="11" borderId="0" xfId="0" applyNumberFormat="1" applyFont="1" applyFill="1" applyAlignment="1">
      <alignment horizontal="right"/>
    </xf>
    <xf numFmtId="41" fontId="34" fillId="11" borderId="0" xfId="0" applyNumberFormat="1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37" fontId="18" fillId="0" borderId="0" xfId="0" applyNumberFormat="1" applyFont="1" applyFill="1" applyAlignment="1">
      <alignment horizontal="right"/>
    </xf>
    <xf numFmtId="37" fontId="15" fillId="0" borderId="0" xfId="0" applyNumberFormat="1" applyFont="1" applyFill="1"/>
    <xf numFmtId="0" fontId="16" fillId="0" borderId="0" xfId="0" applyFont="1" applyFill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7" fillId="0" borderId="0" xfId="0" quotePrefix="1" applyFont="1" applyAlignment="1">
      <alignment horizontal="left" indent="1"/>
    </xf>
    <xf numFmtId="164" fontId="5" fillId="0" borderId="0" xfId="0" applyNumberFormat="1" applyFont="1"/>
    <xf numFmtId="164" fontId="1" fillId="0" borderId="0" xfId="0" applyNumberFormat="1" applyFont="1"/>
    <xf numFmtId="0" fontId="7" fillId="0" borderId="0" xfId="0" applyFont="1" applyAlignment="1">
      <alignment horizontal="left" indent="2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1" fontId="5" fillId="0" borderId="0" xfId="0" applyNumberFormat="1" applyFont="1" applyAlignment="1">
      <alignment horizontal="right"/>
    </xf>
    <xf numFmtId="164" fontId="5" fillId="0" borderId="0" xfId="0" quotePrefix="1" applyNumberFormat="1" applyFont="1" applyAlignment="1">
      <alignment horizontal="right"/>
    </xf>
    <xf numFmtId="41" fontId="5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3" fillId="0" borderId="0" xfId="0" applyFont="1" applyAlignment="1">
      <alignment horizontal="right"/>
    </xf>
    <xf numFmtId="3" fontId="5" fillId="0" borderId="0" xfId="0" applyNumberFormat="1" applyFont="1"/>
    <xf numFmtId="5" fontId="3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37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37" fontId="5" fillId="2" borderId="0" xfId="0" applyNumberFormat="1" applyFont="1" applyFill="1" applyAlignment="1">
      <alignment horizontal="right"/>
    </xf>
    <xf numFmtId="0" fontId="3" fillId="14" borderId="0" xfId="0" applyFont="1" applyFill="1" applyAlignment="1">
      <alignment horizontal="centerContinuous"/>
    </xf>
    <xf numFmtId="0" fontId="3" fillId="14" borderId="0" xfId="0" quotePrefix="1" applyFont="1" applyFill="1" applyAlignment="1">
      <alignment horizontal="center"/>
    </xf>
    <xf numFmtId="0" fontId="5" fillId="14" borderId="0" xfId="0" applyFont="1" applyFill="1" applyAlignment="1">
      <alignment horizontal="centerContinuous"/>
    </xf>
    <xf numFmtId="0" fontId="3" fillId="14" borderId="0" xfId="0" applyFont="1" applyFill="1"/>
    <xf numFmtId="0" fontId="35" fillId="14" borderId="0" xfId="0" quotePrefix="1" applyFont="1" applyFill="1" applyAlignment="1">
      <alignment horizontal="center"/>
    </xf>
    <xf numFmtId="0" fontId="35" fillId="14" borderId="0" xfId="0" applyFont="1" applyFill="1" applyAlignment="1">
      <alignment horizontal="center"/>
    </xf>
    <xf numFmtId="164" fontId="35" fillId="14" borderId="0" xfId="0" quotePrefix="1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Input" xfId="2" builtinId="20"/>
    <cellStyle name="Normal" xfId="0" builtinId="0"/>
    <cellStyle name="Normal 2" xfId="3" xr:uid="{B0A5536F-43E9-4C89-9752-C29921F76BD4}"/>
  </cellStyles>
  <dxfs count="0"/>
  <tableStyles count="0" defaultTableStyle="TableStyleMedium2" defaultPivotStyle="PivotStyleLight16"/>
  <colors>
    <mruColors>
      <color rgb="FF00FF00"/>
      <color rgb="FFFFC729"/>
      <color rgb="FFFF00FF"/>
      <color rgb="FFF73BC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microsoft.com/office/2017/10/relationships/person" Target="persons/person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01932/Desktop/FY%202021/Summary%20Tables/FY%202021%20Budget%20Authority%20Tabl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an Report"/>
      <sheetName val="report"/>
      <sheetName val="RAD Transfers"/>
      <sheetName val="CPD Summary"/>
      <sheetName val="PIH Summary"/>
      <sheetName val="Hsg Summary"/>
      <sheetName val="FHEO Summary"/>
      <sheetName val="Lead Summary"/>
      <sheetName val="Sheet3"/>
      <sheetName val="PIH"/>
      <sheetName val="CPD"/>
      <sheetName val="HSNG"/>
      <sheetName val="Other HUD"/>
      <sheetName val="MAX NET BA Table"/>
      <sheetName val="HUD S&amp;E"/>
      <sheetName val="tmpltmac"/>
      <sheetName val="Legend"/>
      <sheetName val="CommentBox"/>
    </sheetNames>
    <sheetDataSet>
      <sheetData sheetId="0"/>
      <sheetData sheetId="1">
        <row r="2">
          <cell r="C2" t="str">
            <v>BUDGET AUTHORITY BY PROGRAM</v>
          </cell>
        </row>
        <row r="4">
          <cell r="C4" t="str">
            <v xml:space="preserve"> (Dollars in Millions)</v>
          </cell>
        </row>
        <row r="7">
          <cell r="L7" t="str">
            <v>ACTUAL</v>
          </cell>
          <cell r="N7" t="str">
            <v>ENACTED</v>
          </cell>
          <cell r="P7" t="str">
            <v>REQUEST</v>
          </cell>
        </row>
        <row r="9">
          <cell r="C9" t="str">
            <v>DISCRETIONARY PROGRAMS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2">
          <cell r="B52">
            <v>3600</v>
          </cell>
          <cell r="I52">
            <v>4500</v>
          </cell>
        </row>
        <row r="53">
          <cell r="B53">
            <v>8400</v>
          </cell>
          <cell r="I53">
            <v>9500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es, Rasaq O" id="{99F6DE72-6C49-45EF-9D9F-9CDB7C58A40C}" userId="S::Rasaq.O.Davies@hud.gov::5ef72d4d-1545-456e-92db-ff824fb817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1-04-14T20:41:14.16" personId="{99F6DE72-6C49-45EF-9D9F-9CDB7C58A40C}" id="{24841BB8-8797-476A-BE11-9F0825875CAF}">
    <text>There should be 15,000 to make a total of 209,461. I cannot add 15,000 into column D for Job Plus Initiative because is password protected.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47001-C4A3-4964-8F32-36173F84DC28}">
  <dimension ref="A1:N309"/>
  <sheetViews>
    <sheetView showGridLines="0" tabSelected="1" view="pageBreakPreview" topLeftCell="C196" zoomScale="130" zoomScaleNormal="160" zoomScaleSheetLayoutView="130" workbookViewId="0">
      <selection activeCell="I263" sqref="I263"/>
    </sheetView>
  </sheetViews>
  <sheetFormatPr defaultColWidth="9.1796875" defaultRowHeight="11.5" x14ac:dyDescent="0.25"/>
  <cols>
    <col min="1" max="1" width="10.26953125" style="1" hidden="1" customWidth="1"/>
    <col min="2" max="2" width="4.7265625" style="1" hidden="1" customWidth="1"/>
    <col min="3" max="3" width="2.7265625" style="1" customWidth="1"/>
    <col min="4" max="5" width="3.1796875" style="1" customWidth="1"/>
    <col min="6" max="6" width="2.81640625" style="1" customWidth="1"/>
    <col min="7" max="7" width="2.54296875" style="1" customWidth="1"/>
    <col min="8" max="8" width="29.7265625" style="1" customWidth="1"/>
    <col min="9" max="9" width="10.1796875" style="23" customWidth="1"/>
    <col min="10" max="10" width="2.7265625" style="24" customWidth="1"/>
    <col min="11" max="11" width="9.81640625" style="23" customWidth="1"/>
    <col min="12" max="12" width="2.7265625" style="24" customWidth="1"/>
    <col min="13" max="13" width="9.1796875" style="23"/>
    <col min="14" max="14" width="2.7265625" style="1" customWidth="1"/>
    <col min="15" max="16384" width="9.1796875" style="1"/>
  </cols>
  <sheetData>
    <row r="1" spans="1:14" x14ac:dyDescent="0.25">
      <c r="A1" s="1" t="s">
        <v>0</v>
      </c>
      <c r="B1" s="2" t="s">
        <v>1</v>
      </c>
      <c r="C1" s="304" t="s">
        <v>2</v>
      </c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4" ht="15.5" x14ac:dyDescent="0.35">
      <c r="A2" s="1" t="s">
        <v>0</v>
      </c>
      <c r="B2" s="2" t="s">
        <v>3</v>
      </c>
      <c r="C2" s="266" t="str">
        <f>[1]report!C2</f>
        <v>BUDGET AUTHORITY BY PROGRAM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7"/>
    </row>
    <row r="3" spans="1:14" ht="15.5" x14ac:dyDescent="0.35">
      <c r="A3" s="1" t="s">
        <v>0</v>
      </c>
      <c r="B3" s="2" t="s">
        <v>4</v>
      </c>
      <c r="C3" s="266" t="str">
        <f>Report!C3</f>
        <v>COMPARATIVE SUMMARY, FISCAL YEARS 2020-2022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7"/>
    </row>
    <row r="4" spans="1:14" ht="15.5" x14ac:dyDescent="0.35">
      <c r="A4" s="1" t="s">
        <v>0</v>
      </c>
      <c r="B4" s="2" t="s">
        <v>5</v>
      </c>
      <c r="C4" s="266" t="str">
        <f>[1]report!C4</f>
        <v xml:space="preserve"> (Dollars in Millions)</v>
      </c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14" x14ac:dyDescent="0.25">
      <c r="A5" s="1" t="s">
        <v>0</v>
      </c>
      <c r="B5" s="2" t="s">
        <v>6</v>
      </c>
      <c r="C5" s="3"/>
      <c r="D5" s="3"/>
      <c r="E5" s="3"/>
      <c r="F5" s="3"/>
      <c r="G5" s="3"/>
      <c r="H5" s="3"/>
      <c r="I5" s="4"/>
      <c r="J5" s="5"/>
      <c r="K5" s="4"/>
      <c r="L5" s="5"/>
      <c r="M5" s="4"/>
    </row>
    <row r="6" spans="1:14" s="6" customFormat="1" x14ac:dyDescent="0.25">
      <c r="A6" s="6" t="s">
        <v>0</v>
      </c>
      <c r="B6" s="7" t="s">
        <v>7</v>
      </c>
      <c r="C6" s="295"/>
      <c r="D6" s="295"/>
      <c r="E6" s="295"/>
      <c r="F6" s="295"/>
      <c r="G6" s="295"/>
      <c r="H6" s="295"/>
      <c r="I6" s="296">
        <v>2020</v>
      </c>
      <c r="J6" s="297"/>
      <c r="K6" s="296">
        <v>2021</v>
      </c>
      <c r="L6" s="297"/>
      <c r="M6" s="296">
        <v>2022</v>
      </c>
    </row>
    <row r="7" spans="1:14" s="6" customFormat="1" x14ac:dyDescent="0.25">
      <c r="A7" s="6" t="s">
        <v>0</v>
      </c>
      <c r="B7" s="8"/>
      <c r="C7" s="298"/>
      <c r="D7" s="298"/>
      <c r="E7" s="298"/>
      <c r="F7" s="298"/>
      <c r="G7" s="298"/>
      <c r="H7" s="298"/>
      <c r="I7" s="299" t="str">
        <f>[1]report!L7</f>
        <v>ACTUAL</v>
      </c>
      <c r="J7" s="300"/>
      <c r="K7" s="299" t="str">
        <f>[1]report!N7</f>
        <v>ENACTED</v>
      </c>
      <c r="L7" s="301"/>
      <c r="M7" s="299" t="str">
        <f>[1]report!P7</f>
        <v>REQUEST</v>
      </c>
    </row>
    <row r="8" spans="1:14" s="6" customFormat="1" x14ac:dyDescent="0.25">
      <c r="A8" s="6" t="s">
        <v>0</v>
      </c>
      <c r="C8" s="19"/>
      <c r="D8" s="19"/>
      <c r="E8" s="19"/>
      <c r="F8" s="19"/>
      <c r="G8" s="19"/>
      <c r="H8" s="19"/>
      <c r="I8" s="4" t="s">
        <v>6</v>
      </c>
      <c r="J8" s="275"/>
      <c r="K8" s="4" t="s">
        <v>6</v>
      </c>
      <c r="L8" s="275"/>
      <c r="M8" s="4"/>
    </row>
    <row r="9" spans="1:14" s="6" customFormat="1" x14ac:dyDescent="0.25">
      <c r="A9" s="6" t="s">
        <v>0</v>
      </c>
      <c r="B9" s="9" t="s">
        <v>8</v>
      </c>
      <c r="C9" s="276" t="str">
        <f>[1]report!C9</f>
        <v>DISCRETIONARY PROGRAMS</v>
      </c>
      <c r="D9" s="276"/>
      <c r="E9" s="276"/>
      <c r="F9" s="276"/>
      <c r="G9" s="276"/>
      <c r="H9" s="276"/>
      <c r="I9" s="4"/>
      <c r="J9" s="19"/>
      <c r="K9" s="4"/>
      <c r="L9" s="19"/>
      <c r="M9" s="4"/>
    </row>
    <row r="10" spans="1:14" s="6" customFormat="1" x14ac:dyDescent="0.25">
      <c r="C10" s="276"/>
      <c r="D10" s="19"/>
      <c r="E10" s="19"/>
      <c r="F10" s="19"/>
      <c r="G10" s="19"/>
      <c r="H10" s="19"/>
      <c r="I10" s="4"/>
      <c r="J10" s="19"/>
      <c r="K10" s="4"/>
      <c r="L10" s="19"/>
      <c r="M10" s="4"/>
    </row>
    <row r="11" spans="1:14" s="6" customFormat="1" x14ac:dyDescent="0.25">
      <c r="A11" s="6" t="s">
        <v>0</v>
      </c>
      <c r="B11" s="9" t="s">
        <v>9</v>
      </c>
      <c r="C11" s="276" t="str">
        <f>Report!C11</f>
        <v>PUBLIC AND INDIAN HOUSING</v>
      </c>
      <c r="D11" s="276"/>
      <c r="E11" s="276"/>
      <c r="F11" s="276"/>
      <c r="G11" s="276"/>
      <c r="H11" s="276"/>
      <c r="I11" s="4"/>
      <c r="J11" s="277"/>
      <c r="K11" s="278"/>
      <c r="L11" s="279"/>
      <c r="M11" s="4"/>
    </row>
    <row r="12" spans="1:14" s="6" customFormat="1" x14ac:dyDescent="0.25">
      <c r="A12" s="6" t="s">
        <v>0</v>
      </c>
      <c r="B12" s="11" t="s">
        <v>10</v>
      </c>
      <c r="C12" s="276" t="str">
        <f>Report!C12</f>
        <v>Tenant-Based Rental Assistance (TBRA)</v>
      </c>
      <c r="D12" s="280"/>
      <c r="E12" s="280"/>
      <c r="F12" s="280"/>
      <c r="G12" s="280"/>
      <c r="H12" s="280"/>
      <c r="I12" s="4" t="s">
        <v>6</v>
      </c>
      <c r="J12" s="277"/>
      <c r="K12" s="4" t="s">
        <v>6</v>
      </c>
      <c r="L12" s="277"/>
      <c r="M12" s="4" t="s">
        <v>6</v>
      </c>
    </row>
    <row r="13" spans="1:14" s="6" customFormat="1" x14ac:dyDescent="0.25">
      <c r="A13" s="6" t="s">
        <v>0</v>
      </c>
      <c r="B13" s="12" t="s">
        <v>11</v>
      </c>
      <c r="C13" s="276"/>
      <c r="D13" s="280" t="str">
        <f>Report!D13</f>
        <v xml:space="preserve">Section 8 Contract Renewals…………………………………………………………………………………… </v>
      </c>
      <c r="E13" s="280"/>
      <c r="F13" s="280"/>
      <c r="G13" s="280"/>
      <c r="H13" s="280"/>
      <c r="I13" s="281">
        <f>Report!L13</f>
        <v>21502</v>
      </c>
      <c r="J13" s="281" t="s">
        <v>6</v>
      </c>
      <c r="K13" s="281">
        <f>Report!N13</f>
        <v>23080</v>
      </c>
      <c r="L13" s="281">
        <f>Report!O13</f>
        <v>0</v>
      </c>
      <c r="M13" s="281">
        <f>Report!P13</f>
        <v>24986</v>
      </c>
    </row>
    <row r="14" spans="1:14" s="6" customFormat="1" x14ac:dyDescent="0.25">
      <c r="A14" s="6" t="s">
        <v>0</v>
      </c>
      <c r="B14" s="12" t="s">
        <v>12</v>
      </c>
      <c r="C14" s="276"/>
      <c r="D14" s="280" t="str">
        <f>Report!D14</f>
        <v>Administrative Fees………………………………………………………………………………………..</v>
      </c>
      <c r="E14" s="280"/>
      <c r="F14" s="280"/>
      <c r="G14" s="280"/>
      <c r="H14" s="280"/>
      <c r="I14" s="4">
        <f>Report!L14</f>
        <v>1977</v>
      </c>
      <c r="J14" s="4"/>
      <c r="K14" s="4">
        <f>Report!N14</f>
        <v>2159</v>
      </c>
      <c r="L14" s="4"/>
      <c r="M14" s="4">
        <f>Report!P14</f>
        <v>2765</v>
      </c>
    </row>
    <row r="15" spans="1:14" s="6" customFormat="1" x14ac:dyDescent="0.25">
      <c r="A15" s="6" t="s">
        <v>0</v>
      </c>
      <c r="B15" s="12" t="s">
        <v>13</v>
      </c>
      <c r="C15" s="276"/>
      <c r="D15" s="280" t="str">
        <f>Report!D15</f>
        <v>Section 8 Rental Assistance (Tenant Protection Vouchers)…………………………………………………………………………………………………………..</v>
      </c>
      <c r="E15" s="280"/>
      <c r="F15" s="280"/>
      <c r="G15" s="280"/>
      <c r="H15" s="280"/>
      <c r="I15" s="4">
        <f>Report!L15</f>
        <v>75</v>
      </c>
      <c r="J15" s="4"/>
      <c r="K15" s="4">
        <f>Report!N15</f>
        <v>116</v>
      </c>
      <c r="L15" s="4"/>
      <c r="M15" s="4">
        <f>Report!P15</f>
        <v>100</v>
      </c>
    </row>
    <row r="16" spans="1:14" s="6" customFormat="1" x14ac:dyDescent="0.25">
      <c r="A16" s="6" t="s">
        <v>0</v>
      </c>
      <c r="B16" s="13" t="s">
        <v>14</v>
      </c>
      <c r="C16" s="276"/>
      <c r="D16" s="280"/>
      <c r="E16" s="280" t="str">
        <f>Report!E16</f>
        <v>Advanced Appropriation for FY 2020………………………………………………………………………………………………….</v>
      </c>
      <c r="F16" s="280"/>
      <c r="G16" s="280"/>
      <c r="H16" s="280"/>
      <c r="I16" s="4" t="str">
        <f>Report!L16</f>
        <v>[4,000]</v>
      </c>
      <c r="J16" s="4"/>
      <c r="K16" s="4" t="str">
        <f>Report!N16</f>
        <v>[...]</v>
      </c>
      <c r="L16" s="4"/>
      <c r="M16" s="4" t="str">
        <f>Report!P16</f>
        <v>[…]</v>
      </c>
    </row>
    <row r="17" spans="1:13" s="6" customFormat="1" x14ac:dyDescent="0.25">
      <c r="A17" s="6" t="s">
        <v>0</v>
      </c>
      <c r="B17" s="13" t="s">
        <v>15</v>
      </c>
      <c r="C17" s="276"/>
      <c r="D17" s="280"/>
      <c r="E17" s="280" t="str">
        <f>Report!E17</f>
        <v>Advanced Appropriation for FY 2021………………………………………………………………………………………………………………………………………………………………………………………</v>
      </c>
      <c r="F17" s="280"/>
      <c r="G17" s="280"/>
      <c r="H17" s="280"/>
      <c r="I17" s="4" t="str">
        <f>Report!L17</f>
        <v>[(4,000)]</v>
      </c>
      <c r="J17" s="4"/>
      <c r="K17" s="4" t="str">
        <f>Report!N17</f>
        <v>[4,000]</v>
      </c>
      <c r="L17" s="4"/>
      <c r="M17" s="4" t="str">
        <f>Report!P17</f>
        <v>[…]</v>
      </c>
    </row>
    <row r="18" spans="1:13" s="6" customFormat="1" x14ac:dyDescent="0.25">
      <c r="A18" s="6" t="s">
        <v>0</v>
      </c>
      <c r="B18" s="13" t="s">
        <v>16</v>
      </c>
      <c r="C18" s="276"/>
      <c r="D18" s="280"/>
      <c r="E18" s="280" t="str">
        <f>Report!E18</f>
        <v>Advanced Appropriation for FY 2022………………………………………………………………………………………………………………………………………………………………………………………</v>
      </c>
      <c r="F18" s="280"/>
      <c r="G18" s="280"/>
      <c r="H18" s="280"/>
      <c r="I18" s="4" t="str">
        <f>Report!L18</f>
        <v>[…]</v>
      </c>
      <c r="J18" s="4"/>
      <c r="K18" s="4" t="str">
        <f>Report!N18</f>
        <v>[(4,000)]</v>
      </c>
      <c r="L18" s="4"/>
      <c r="M18" s="4" t="str">
        <f>Report!P18</f>
        <v>[4,000]</v>
      </c>
    </row>
    <row r="19" spans="1:13" s="6" customFormat="1" x14ac:dyDescent="0.25">
      <c r="A19" s="6" t="s">
        <v>0</v>
      </c>
      <c r="B19" s="13" t="s">
        <v>17</v>
      </c>
      <c r="C19" s="276"/>
      <c r="D19" s="280"/>
      <c r="E19" s="280" t="str">
        <f>Report!E19</f>
        <v>Advanced Appropriation for FY 2023………………………………………………………………………………………………………………………………………………………………………………………</v>
      </c>
      <c r="F19" s="280"/>
      <c r="G19" s="280"/>
      <c r="H19" s="280"/>
      <c r="I19" s="4" t="str">
        <f>Report!L19</f>
        <v>[…]</v>
      </c>
      <c r="J19" s="4"/>
      <c r="K19" s="4" t="str">
        <f>Report!N19</f>
        <v>[…]</v>
      </c>
      <c r="L19" s="4"/>
      <c r="M19" s="4" t="str">
        <f>Report!P19</f>
        <v>[(4,000)]</v>
      </c>
    </row>
    <row r="20" spans="1:13" s="6" customFormat="1" x14ac:dyDescent="0.25">
      <c r="A20" s="6" t="s">
        <v>0</v>
      </c>
      <c r="B20" s="12" t="s">
        <v>18</v>
      </c>
      <c r="C20" s="276"/>
      <c r="D20" s="280" t="str">
        <f>Report!D20</f>
        <v>Veterans Affairs Supportive Housing……………………………………………………………………………………………………………………...…………….</v>
      </c>
      <c r="E20" s="280"/>
      <c r="F20" s="280"/>
      <c r="G20" s="280"/>
      <c r="H20" s="280"/>
      <c r="I20" s="4">
        <f>Report!L20</f>
        <v>40</v>
      </c>
      <c r="J20" s="4"/>
      <c r="K20" s="4">
        <f>Report!N20</f>
        <v>40</v>
      </c>
      <c r="L20" s="4"/>
      <c r="M20" s="4">
        <f>Report!P20</f>
        <v>0</v>
      </c>
    </row>
    <row r="21" spans="1:13" s="6" customFormat="1" x14ac:dyDescent="0.25">
      <c r="B21" s="12"/>
      <c r="C21" s="276"/>
      <c r="D21" s="280" t="str">
        <f>Report!D21</f>
        <v>Homeless Vouchers - Domestic Violence……...…………….……...…………….……...…………….</v>
      </c>
      <c r="E21" s="280"/>
      <c r="F21" s="280"/>
      <c r="G21" s="280"/>
      <c r="H21" s="280"/>
      <c r="I21" s="4">
        <f>Report!L21</f>
        <v>0</v>
      </c>
      <c r="J21" s="4"/>
      <c r="K21" s="4">
        <f>Report!N21</f>
        <v>44</v>
      </c>
      <c r="L21" s="4"/>
      <c r="M21" s="4">
        <f>Report!P21</f>
        <v>0</v>
      </c>
    </row>
    <row r="22" spans="1:13" s="6" customFormat="1" x14ac:dyDescent="0.25">
      <c r="A22" s="6" t="s">
        <v>0</v>
      </c>
      <c r="B22" s="12" t="s">
        <v>19</v>
      </c>
      <c r="C22" s="276"/>
      <c r="D22" s="280" t="str">
        <f>Report!D22</f>
        <v>Tribal HUD VASH…………………………………………………………………………………………………………………………………………….</v>
      </c>
      <c r="E22" s="280"/>
      <c r="F22" s="280"/>
      <c r="G22" s="280"/>
      <c r="H22" s="280"/>
      <c r="I22" s="4">
        <f>Report!L22</f>
        <v>1</v>
      </c>
      <c r="J22" s="4"/>
      <c r="K22" s="4">
        <f>Report!N22</f>
        <v>0</v>
      </c>
      <c r="L22" s="4"/>
      <c r="M22" s="4">
        <f>Report!P22</f>
        <v>0</v>
      </c>
    </row>
    <row r="23" spans="1:13" s="6" customFormat="1" x14ac:dyDescent="0.25">
      <c r="B23" s="12"/>
      <c r="C23" s="276"/>
      <c r="D23" s="280" t="str">
        <f>Report!D23</f>
        <v>Mainstream Voucher Renewals…………………………………………………………………………………………………………………………………………….</v>
      </c>
      <c r="E23" s="280"/>
      <c r="F23" s="280"/>
      <c r="G23" s="280"/>
      <c r="H23" s="280"/>
      <c r="I23" s="4">
        <f>Report!L23</f>
        <v>229</v>
      </c>
      <c r="J23" s="4"/>
      <c r="K23" s="4">
        <f>Report!N23</f>
        <v>314</v>
      </c>
      <c r="L23" s="4"/>
      <c r="M23" s="4">
        <f>Report!P23</f>
        <v>508</v>
      </c>
    </row>
    <row r="24" spans="1:13" s="6" customFormat="1" x14ac:dyDescent="0.25">
      <c r="B24" s="11"/>
      <c r="C24" s="276"/>
      <c r="D24" s="280" t="str">
        <f>Report!D24</f>
        <v>Rental Assistance Demonstration (transfer)………………………………………………………………………………………………</v>
      </c>
      <c r="E24" s="280"/>
      <c r="F24" s="280"/>
      <c r="G24" s="280"/>
      <c r="H24" s="280"/>
      <c r="I24" s="4" t="str">
        <f>Report!L24</f>
        <v>[53]</v>
      </c>
      <c r="J24" s="4"/>
      <c r="K24" s="4" t="str">
        <f>Report!N24</f>
        <v>[63]</v>
      </c>
      <c r="L24" s="4"/>
      <c r="M24" s="4" t="str">
        <f>Report!P24</f>
        <v>[77]</v>
      </c>
    </row>
    <row r="25" spans="1:13" s="6" customFormat="1" x14ac:dyDescent="0.25">
      <c r="B25" s="11"/>
      <c r="C25" s="276"/>
      <c r="D25" s="280" t="str">
        <f>Report!D26</f>
        <v>Family Unification Program…………………………………………………………………………………………………………………………………………….</v>
      </c>
      <c r="E25" s="280"/>
      <c r="F25" s="280"/>
      <c r="G25" s="280"/>
      <c r="H25" s="280"/>
      <c r="I25" s="4">
        <f>Report!L26</f>
        <v>25</v>
      </c>
      <c r="J25" s="4"/>
      <c r="K25" s="4">
        <f>Report!N26</f>
        <v>25</v>
      </c>
      <c r="L25" s="4"/>
      <c r="M25" s="4">
        <f>Report!P26</f>
        <v>0</v>
      </c>
    </row>
    <row r="26" spans="1:13" s="6" customFormat="1" x14ac:dyDescent="0.25">
      <c r="B26" s="11"/>
      <c r="C26" s="276"/>
      <c r="D26" s="280" t="str">
        <f>Report!D27</f>
        <v>Mobility Demonstration…......................................................................................</v>
      </c>
      <c r="E26" s="280"/>
      <c r="F26" s="280"/>
      <c r="G26" s="280"/>
      <c r="H26" s="280"/>
      <c r="I26" s="4">
        <f>Report!L27</f>
        <v>25</v>
      </c>
      <c r="J26" s="4"/>
      <c r="K26" s="4">
        <f>Report!N27</f>
        <v>0</v>
      </c>
      <c r="L26" s="4"/>
      <c r="M26" s="4">
        <f>Report!P27</f>
        <v>0</v>
      </c>
    </row>
    <row r="27" spans="1:13" s="6" customFormat="1" x14ac:dyDescent="0.25">
      <c r="B27" s="11"/>
      <c r="C27" s="276"/>
      <c r="D27" s="280" t="str">
        <f>Report!D28</f>
        <v>Mobility Related Social Services................................................................................</v>
      </c>
      <c r="E27" s="280"/>
      <c r="F27" s="280"/>
      <c r="G27" s="280"/>
      <c r="H27" s="280"/>
      <c r="I27" s="4">
        <f>Report!L28</f>
        <v>0</v>
      </c>
      <c r="J27" s="4"/>
      <c r="K27" s="4">
        <f>Report!N28</f>
        <v>0</v>
      </c>
      <c r="L27" s="4"/>
      <c r="M27" s="4">
        <f>Report!P28</f>
        <v>531</v>
      </c>
    </row>
    <row r="28" spans="1:13" s="6" customFormat="1" x14ac:dyDescent="0.25">
      <c r="B28" s="11"/>
      <c r="C28" s="276"/>
      <c r="D28" s="280" t="str">
        <f>Report!D29</f>
        <v>Incremental New Vouchers for the Homeless........................................................................</v>
      </c>
      <c r="E28" s="280"/>
      <c r="F28" s="280"/>
      <c r="G28" s="280"/>
      <c r="H28" s="280"/>
      <c r="I28" s="4">
        <f>Report!L29</f>
        <v>0</v>
      </c>
      <c r="J28" s="4"/>
      <c r="K28" s="4">
        <f>Report!N29</f>
        <v>0</v>
      </c>
      <c r="L28" s="4"/>
      <c r="M28" s="4">
        <f>Report!P29</f>
        <v>1552</v>
      </c>
    </row>
    <row r="29" spans="1:13" s="6" customFormat="1" x14ac:dyDescent="0.25">
      <c r="B29" s="11"/>
      <c r="C29" s="276"/>
      <c r="D29" s="280" t="str">
        <f>Report!D30</f>
        <v>Contract Renewals (CARES Act)…........................................................................</v>
      </c>
      <c r="E29" s="280"/>
      <c r="F29" s="280"/>
      <c r="G29" s="280"/>
      <c r="H29" s="280"/>
      <c r="I29" s="4">
        <f>Report!L30</f>
        <v>400</v>
      </c>
      <c r="J29" s="4"/>
      <c r="K29" s="4">
        <f>Report!N30</f>
        <v>0</v>
      </c>
      <c r="L29" s="4"/>
      <c r="M29" s="4">
        <f>Report!P30</f>
        <v>0</v>
      </c>
    </row>
    <row r="30" spans="1:13" s="6" customFormat="1" x14ac:dyDescent="0.25">
      <c r="B30" s="11"/>
      <c r="C30" s="276"/>
      <c r="D30" s="280" t="str">
        <f>Report!D31</f>
        <v>Administrative Fees (CARES Act)………………………………………………………………..</v>
      </c>
      <c r="E30" s="280"/>
      <c r="F30" s="280"/>
      <c r="G30" s="280"/>
      <c r="H30" s="280"/>
      <c r="I30" s="4">
        <f>Report!L31</f>
        <v>850</v>
      </c>
      <c r="J30" s="4"/>
      <c r="K30" s="4">
        <f>Report!N31</f>
        <v>0</v>
      </c>
      <c r="L30" s="4"/>
      <c r="M30" s="4">
        <f>Report!P31</f>
        <v>0</v>
      </c>
    </row>
    <row r="31" spans="1:13" s="6" customFormat="1" x14ac:dyDescent="0.25">
      <c r="B31" s="11"/>
      <c r="C31" s="276"/>
      <c r="D31" s="280" t="str">
        <f>Report!D32</f>
        <v>Contract Renewals (American Rescue Plan)…........................................................................</v>
      </c>
      <c r="E31" s="280"/>
      <c r="F31" s="280"/>
      <c r="G31" s="280"/>
      <c r="H31" s="280"/>
      <c r="I31" s="4">
        <f>Report!L32</f>
        <v>0</v>
      </c>
      <c r="J31" s="4"/>
      <c r="K31" s="4" t="str">
        <f>Report!N32</f>
        <v>[4,177]</v>
      </c>
      <c r="L31" s="4"/>
      <c r="M31" s="4">
        <f>Report!P32</f>
        <v>0</v>
      </c>
    </row>
    <row r="32" spans="1:13" s="6" customFormat="1" x14ac:dyDescent="0.25">
      <c r="B32" s="11"/>
      <c r="C32" s="276"/>
      <c r="D32" s="280" t="str">
        <f>Report!D33</f>
        <v>Administrative Fees (American Rescue Plan)………………………………………………………………..</v>
      </c>
      <c r="E32" s="280"/>
      <c r="F32" s="280"/>
      <c r="G32" s="280"/>
      <c r="H32" s="280"/>
      <c r="I32" s="4">
        <f>Report!L33</f>
        <v>0</v>
      </c>
      <c r="J32" s="4"/>
      <c r="K32" s="4" t="str">
        <f>Report!N33</f>
        <v>[603]</v>
      </c>
      <c r="L32" s="4"/>
      <c r="M32" s="4">
        <f>Report!P33</f>
        <v>0</v>
      </c>
    </row>
    <row r="33" spans="1:13" s="6" customFormat="1" x14ac:dyDescent="0.25">
      <c r="B33" s="11"/>
      <c r="C33" s="276"/>
      <c r="D33" s="280" t="str">
        <f>Report!D34</f>
        <v>Allocation Adjustments for CY 2021 (American Rescue Plan)………………………………………………………………..</v>
      </c>
      <c r="E33" s="280"/>
      <c r="F33" s="280"/>
      <c r="G33" s="280"/>
      <c r="H33" s="280"/>
      <c r="I33" s="4">
        <f>Report!L34</f>
        <v>0</v>
      </c>
      <c r="J33" s="4"/>
      <c r="K33" s="4" t="str">
        <f>Report!N34</f>
        <v>[200]</v>
      </c>
      <c r="L33" s="4"/>
      <c r="M33" s="4">
        <f>Report!P34</f>
        <v>0</v>
      </c>
    </row>
    <row r="34" spans="1:13" s="6" customFormat="1" x14ac:dyDescent="0.25">
      <c r="B34" s="11"/>
      <c r="C34" s="276"/>
      <c r="D34" s="280" t="str">
        <f>Report!D35</f>
        <v>Rescission….......................................................................................................................</v>
      </c>
      <c r="E34" s="280"/>
      <c r="F34" s="280"/>
      <c r="G34" s="280"/>
      <c r="H34" s="280"/>
      <c r="I34" s="4">
        <f>Report!L35</f>
        <v>-6</v>
      </c>
      <c r="J34" s="4"/>
      <c r="K34" s="4">
        <f>Report!N35</f>
        <v>0</v>
      </c>
      <c r="L34" s="4"/>
      <c r="M34" s="4">
        <f>Report!P35</f>
        <v>0</v>
      </c>
    </row>
    <row r="35" spans="1:13" s="8" customFormat="1" x14ac:dyDescent="0.25">
      <c r="A35" s="8" t="s">
        <v>0</v>
      </c>
      <c r="B35" s="9" t="s">
        <v>20</v>
      </c>
      <c r="C35" s="276"/>
      <c r="D35" s="276"/>
      <c r="E35" s="276" t="str">
        <f>Report!E36</f>
        <v>Total, TBRA……………………………………………………………………………………</v>
      </c>
      <c r="F35" s="276"/>
      <c r="G35" s="276"/>
      <c r="H35" s="276"/>
      <c r="I35" s="22">
        <f>Report!L36</f>
        <v>25118</v>
      </c>
      <c r="J35" s="22"/>
      <c r="K35" s="22">
        <f>Report!N36</f>
        <v>25778</v>
      </c>
      <c r="L35" s="22"/>
      <c r="M35" s="22">
        <f>Report!P36</f>
        <v>30442</v>
      </c>
    </row>
    <row r="36" spans="1:13" s="6" customFormat="1" x14ac:dyDescent="0.25">
      <c r="A36" s="6" t="s">
        <v>0</v>
      </c>
      <c r="B36" s="11" t="s">
        <v>21</v>
      </c>
      <c r="C36" s="276" t="str">
        <f>Report!C41</f>
        <v>Self-Sufficiency Program Coordinators</v>
      </c>
      <c r="D36" s="280"/>
      <c r="E36" s="280"/>
      <c r="F36" s="280"/>
      <c r="G36" s="280"/>
      <c r="H36" s="280"/>
      <c r="I36" s="22" t="s">
        <v>6</v>
      </c>
      <c r="J36" s="282"/>
      <c r="K36" s="22" t="s">
        <v>6</v>
      </c>
      <c r="L36" s="282"/>
      <c r="M36" s="22" t="s">
        <v>6</v>
      </c>
    </row>
    <row r="37" spans="1:13" s="6" customFormat="1" x14ac:dyDescent="0.25">
      <c r="B37" s="11"/>
      <c r="C37" s="276"/>
      <c r="D37" s="280" t="str">
        <f>Report!D42</f>
        <v>Family Self-Sufficiency Program……………………………………………………………………………………………………………………………………………………………………………</v>
      </c>
      <c r="E37" s="280"/>
      <c r="F37" s="280"/>
      <c r="G37" s="280"/>
      <c r="H37" s="280"/>
      <c r="I37" s="4">
        <f>Report!L42</f>
        <v>80</v>
      </c>
      <c r="J37" s="277"/>
      <c r="K37" s="4">
        <f>Report!N42</f>
        <v>105</v>
      </c>
      <c r="L37" s="277"/>
      <c r="M37" s="4">
        <f>Report!P42</f>
        <v>120</v>
      </c>
    </row>
    <row r="38" spans="1:13" s="6" customFormat="1" x14ac:dyDescent="0.25">
      <c r="B38" s="11"/>
      <c r="C38" s="276"/>
      <c r="D38" s="280" t="str">
        <f>Report!D43</f>
        <v>Resident Opportunity and Self-Sufficiency  (ROSS)……………………………………………………………………………………………………………………………………………………………………………</v>
      </c>
      <c r="E38" s="280"/>
      <c r="F38" s="280"/>
      <c r="G38" s="280"/>
      <c r="H38" s="280"/>
      <c r="I38" s="4">
        <f>Report!L43</f>
        <v>35</v>
      </c>
      <c r="J38" s="277"/>
      <c r="K38" s="4">
        <f>Report!N43</f>
        <v>35</v>
      </c>
      <c r="L38" s="277"/>
      <c r="M38" s="4">
        <f>Report!P43</f>
        <v>35</v>
      </c>
    </row>
    <row r="39" spans="1:13" s="6" customFormat="1" x14ac:dyDescent="0.25">
      <c r="B39" s="11"/>
      <c r="C39" s="276"/>
      <c r="D39" s="280" t="str">
        <f>Report!D44</f>
        <v>Jobs Plus Initiative……………………………………………………………………………………………………………………………………………………………………………</v>
      </c>
      <c r="E39" s="280"/>
      <c r="F39" s="280"/>
      <c r="G39" s="280"/>
      <c r="H39" s="280"/>
      <c r="I39" s="4">
        <f>Report!L44</f>
        <v>15</v>
      </c>
      <c r="J39" s="277"/>
      <c r="K39" s="4">
        <f>Report!N44</f>
        <v>15</v>
      </c>
      <c r="L39" s="277"/>
      <c r="M39" s="4">
        <f>Report!P44</f>
        <v>20</v>
      </c>
    </row>
    <row r="40" spans="1:13" s="8" customFormat="1" x14ac:dyDescent="0.25">
      <c r="B40" s="9"/>
      <c r="C40" s="276"/>
      <c r="D40" s="276" t="s">
        <v>6</v>
      </c>
      <c r="E40" s="276" t="str">
        <f>Report!E45</f>
        <v>Total Self-Sufficiency Program Coordinators……………………………………………………………………………………………………………………………………………………………………………</v>
      </c>
      <c r="F40" s="276"/>
      <c r="G40" s="276"/>
      <c r="H40" s="276"/>
      <c r="I40" s="22">
        <f>Report!L45</f>
        <v>130</v>
      </c>
      <c r="J40" s="282"/>
      <c r="K40" s="22">
        <f>Report!N45</f>
        <v>155</v>
      </c>
      <c r="L40" s="282"/>
      <c r="M40" s="22">
        <f>Report!P45</f>
        <v>175</v>
      </c>
    </row>
    <row r="41" spans="1:13" s="6" customFormat="1" x14ac:dyDescent="0.25">
      <c r="A41" s="6" t="s">
        <v>0</v>
      </c>
      <c r="B41" s="11" t="s">
        <v>22</v>
      </c>
      <c r="C41" s="276" t="str">
        <f>Report!C48</f>
        <v>Public Housing Fund</v>
      </c>
      <c r="D41" s="280"/>
      <c r="E41" s="280"/>
      <c r="F41" s="280"/>
      <c r="G41" s="280"/>
      <c r="H41" s="280"/>
      <c r="I41" s="4" t="s">
        <v>6</v>
      </c>
      <c r="J41" s="277"/>
      <c r="K41" s="4" t="s">
        <v>6</v>
      </c>
      <c r="L41" s="277"/>
      <c r="M41" s="4" t="s">
        <v>6</v>
      </c>
    </row>
    <row r="42" spans="1:13" s="6" customFormat="1" x14ac:dyDescent="0.25">
      <c r="B42" s="12"/>
      <c r="C42" s="276"/>
      <c r="D42" s="280" t="str">
        <f>Report!D49</f>
        <v>Operating Subsidy………………………………………………………………………………………………………………..</v>
      </c>
      <c r="E42" s="280"/>
      <c r="F42" s="280"/>
      <c r="G42" s="280"/>
      <c r="H42" s="280"/>
      <c r="I42" s="4">
        <f>Report!L49</f>
        <v>0</v>
      </c>
      <c r="J42" s="277"/>
      <c r="K42" s="4">
        <f>Report!N49</f>
        <v>4839</v>
      </c>
      <c r="L42" s="277"/>
      <c r="M42" s="4">
        <f>Report!P49</f>
        <v>4887</v>
      </c>
    </row>
    <row r="43" spans="1:13" s="6" customFormat="1" x14ac:dyDescent="0.25">
      <c r="B43" s="12"/>
      <c r="C43" s="276"/>
      <c r="D43" s="280" t="str">
        <f>Report!D50</f>
        <v>Operating Shortfalls……………………………………………………………………………………</v>
      </c>
      <c r="E43" s="280"/>
      <c r="F43" s="280"/>
      <c r="G43" s="280"/>
      <c r="H43" s="280"/>
      <c r="I43" s="4">
        <f>Report!L50</f>
        <v>0</v>
      </c>
      <c r="J43" s="277"/>
      <c r="K43" s="4">
        <f>Report!N50</f>
        <v>25</v>
      </c>
      <c r="L43" s="277"/>
      <c r="M43" s="4">
        <f>Report!P50</f>
        <v>30</v>
      </c>
    </row>
    <row r="44" spans="1:13" s="6" customFormat="1" x14ac:dyDescent="0.25">
      <c r="B44" s="11"/>
      <c r="C44" s="276"/>
      <c r="D44" s="280" t="str">
        <f>Report!D51</f>
        <v>Capital Formual Grants ……………………………………………………………………………………</v>
      </c>
      <c r="E44" s="280"/>
      <c r="F44" s="280"/>
      <c r="G44" s="280"/>
      <c r="H44" s="280"/>
      <c r="I44" s="4">
        <f>Report!L51</f>
        <v>0</v>
      </c>
      <c r="J44" s="277"/>
      <c r="K44" s="4">
        <f>Report!N51</f>
        <v>2765</v>
      </c>
      <c r="L44" s="277"/>
      <c r="M44" s="4">
        <f>Report!P51</f>
        <v>3200</v>
      </c>
    </row>
    <row r="45" spans="1:13" s="6" customFormat="1" x14ac:dyDescent="0.25">
      <c r="B45" s="12"/>
      <c r="C45" s="276"/>
      <c r="D45" s="280" t="str">
        <f>Report!D52</f>
        <v>Energy Efficiency and Climate Resiliency Grants……………………………………………………………………………………</v>
      </c>
      <c r="E45" s="280"/>
      <c r="F45" s="280"/>
      <c r="G45" s="280"/>
      <c r="H45" s="280"/>
      <c r="I45" s="4">
        <f>Report!L52</f>
        <v>0</v>
      </c>
      <c r="J45" s="277"/>
      <c r="K45" s="4">
        <f>Report!N52</f>
        <v>0</v>
      </c>
      <c r="L45" s="277"/>
      <c r="M45" s="4">
        <f>Report!P52</f>
        <v>245</v>
      </c>
    </row>
    <row r="46" spans="1:13" s="6" customFormat="1" x14ac:dyDescent="0.25">
      <c r="B46" s="11"/>
      <c r="C46" s="276"/>
      <c r="D46" s="280" t="str">
        <f>Report!D53</f>
        <v>EPC Innovation Pilot and Utilities Benchmarking……………………………………………………………………………………</v>
      </c>
      <c r="E46" s="280"/>
      <c r="F46" s="280"/>
      <c r="G46" s="280"/>
      <c r="H46" s="280"/>
      <c r="I46" s="4">
        <f>Report!L53</f>
        <v>0</v>
      </c>
      <c r="J46" s="277"/>
      <c r="K46" s="4">
        <f>Report!N53</f>
        <v>0</v>
      </c>
      <c r="L46" s="277"/>
      <c r="M46" s="4">
        <f>Report!P53</f>
        <v>55</v>
      </c>
    </row>
    <row r="47" spans="1:13" s="6" customFormat="1" x14ac:dyDescent="0.25">
      <c r="B47" s="11"/>
      <c r="C47" s="276"/>
      <c r="D47" s="280" t="str">
        <f>Report!D54</f>
        <v>Emergency Disaster Reserve……………………………………………………………………………………</v>
      </c>
      <c r="E47" s="280"/>
      <c r="F47" s="280"/>
      <c r="G47" s="280"/>
      <c r="H47" s="280"/>
      <c r="I47" s="4">
        <f>Report!L54</f>
        <v>0</v>
      </c>
      <c r="J47" s="277"/>
      <c r="K47" s="4">
        <f>Report!N54</f>
        <v>20</v>
      </c>
      <c r="L47" s="277"/>
      <c r="M47" s="4">
        <f>Report!P54</f>
        <v>20</v>
      </c>
    </row>
    <row r="48" spans="1:13" s="6" customFormat="1" x14ac:dyDescent="0.25">
      <c r="B48" s="11"/>
      <c r="C48" s="276"/>
      <c r="D48" s="280" t="str">
        <f>Report!D55</f>
        <v>Safety and Security………………………………..………………………………</v>
      </c>
      <c r="E48" s="280"/>
      <c r="F48" s="280"/>
      <c r="G48" s="280"/>
      <c r="H48" s="280"/>
      <c r="I48" s="4">
        <f>Report!L55</f>
        <v>0</v>
      </c>
      <c r="J48" s="277"/>
      <c r="K48" s="4">
        <f>Report!N55</f>
        <v>10</v>
      </c>
      <c r="L48" s="277"/>
      <c r="M48" s="4">
        <f>Report!P55</f>
        <v>20</v>
      </c>
    </row>
    <row r="49" spans="2:13" s="6" customFormat="1" x14ac:dyDescent="0.25">
      <c r="B49" s="12"/>
      <c r="C49" s="276"/>
      <c r="D49" s="280" t="str">
        <f>Report!D56</f>
        <v>Emergency/Disaster  - Receiverships and Monitors……………………………...…………….</v>
      </c>
      <c r="E49" s="280"/>
      <c r="F49" s="280"/>
      <c r="G49" s="280"/>
      <c r="H49" s="280"/>
      <c r="I49" s="4">
        <f>Report!L56</f>
        <v>0</v>
      </c>
      <c r="J49" s="277"/>
      <c r="K49" s="4">
        <f>Report!N56</f>
        <v>45</v>
      </c>
      <c r="L49" s="277"/>
      <c r="M49" s="4">
        <f>Report!P56</f>
        <v>0</v>
      </c>
    </row>
    <row r="50" spans="2:13" s="6" customFormat="1" x14ac:dyDescent="0.25">
      <c r="B50" s="12"/>
      <c r="C50" s="276"/>
      <c r="D50" s="280" t="str">
        <f>Report!D57</f>
        <v>Financial and Physical Assessments……...…………….……………………………………………………………………………………</v>
      </c>
      <c r="E50" s="280"/>
      <c r="F50" s="280"/>
      <c r="G50" s="280"/>
      <c r="H50" s="280"/>
      <c r="I50" s="4">
        <f>Report!L57</f>
        <v>0</v>
      </c>
      <c r="J50" s="277"/>
      <c r="K50" s="4">
        <f>Report!N57</f>
        <v>23</v>
      </c>
      <c r="L50" s="277"/>
      <c r="M50" s="4">
        <f>Report!P57</f>
        <v>23</v>
      </c>
    </row>
    <row r="51" spans="2:13" s="6" customFormat="1" x14ac:dyDescent="0.25">
      <c r="C51" s="276"/>
      <c r="D51" s="280" t="str">
        <f>Report!D58</f>
        <v>Administrative and Judicial Receiverships……………………………………………………………………………………</v>
      </c>
      <c r="E51" s="280"/>
      <c r="F51" s="1"/>
      <c r="G51" s="1"/>
      <c r="H51" s="1"/>
      <c r="I51" s="4">
        <f>Report!L58</f>
        <v>0</v>
      </c>
      <c r="J51" s="24"/>
      <c r="K51" s="4">
        <f>Report!N58</f>
        <v>15</v>
      </c>
      <c r="L51" s="277"/>
      <c r="M51" s="4">
        <f>Report!P58</f>
        <v>45</v>
      </c>
    </row>
    <row r="52" spans="2:13" s="6" customFormat="1" x14ac:dyDescent="0.25">
      <c r="B52" s="11"/>
      <c r="C52" s="276"/>
      <c r="D52" s="280" t="str">
        <f>Report!D59</f>
        <v>Lead-Based Hazards..............................….....................................................</v>
      </c>
      <c r="E52" s="280"/>
      <c r="F52" s="280"/>
      <c r="G52" s="280"/>
      <c r="H52" s="280"/>
      <c r="I52" s="4">
        <f>Report!L59</f>
        <v>0</v>
      </c>
      <c r="J52" s="277"/>
      <c r="K52" s="4">
        <f>Report!N59</f>
        <v>25</v>
      </c>
      <c r="L52" s="277"/>
      <c r="M52" s="4">
        <f>Report!P59</f>
        <v>25</v>
      </c>
    </row>
    <row r="53" spans="2:13" s="6" customFormat="1" x14ac:dyDescent="0.25">
      <c r="B53" s="11"/>
      <c r="C53" s="276"/>
      <c r="D53" s="280" t="str">
        <f>Report!D60</f>
        <v>Radon Mitigation…........................................................................................</v>
      </c>
      <c r="E53" s="280"/>
      <c r="F53" s="280"/>
      <c r="G53" s="280"/>
      <c r="H53" s="280"/>
      <c r="I53" s="4">
        <f>Report!L60</f>
        <v>0</v>
      </c>
      <c r="J53" s="277"/>
      <c r="K53" s="4">
        <f>Report!N60</f>
        <v>4</v>
      </c>
      <c r="L53" s="277"/>
      <c r="M53" s="4">
        <f>Report!P60</f>
        <v>0</v>
      </c>
    </row>
    <row r="54" spans="2:13" s="6" customFormat="1" x14ac:dyDescent="0.25">
      <c r="B54" s="11"/>
      <c r="C54" s="276"/>
      <c r="D54" s="280" t="str">
        <f>Report!D61</f>
        <v>Healthy Homes................................…...........................................................</v>
      </c>
      <c r="E54" s="280"/>
      <c r="F54" s="280"/>
      <c r="G54" s="280"/>
      <c r="H54" s="280"/>
      <c r="I54" s="4">
        <f>Report!L61</f>
        <v>0</v>
      </c>
      <c r="J54" s="277"/>
      <c r="K54" s="4">
        <f>Report!N61</f>
        <v>35</v>
      </c>
      <c r="L54" s="277"/>
      <c r="M54" s="4">
        <f>Report!P61</f>
        <v>25</v>
      </c>
    </row>
    <row r="55" spans="2:13" s="6" customFormat="1" x14ac:dyDescent="0.25">
      <c r="B55" s="11"/>
      <c r="C55" s="276"/>
      <c r="D55" s="280" t="str">
        <f>Report!D62</f>
        <v>Rental Assistance Demonstration (transfer)………………………………………………………………………………………………</v>
      </c>
      <c r="E55" s="280"/>
      <c r="F55" s="280"/>
      <c r="G55" s="280"/>
      <c r="H55" s="280"/>
      <c r="I55" s="4">
        <f>Report!L62</f>
        <v>0</v>
      </c>
      <c r="J55" s="277"/>
      <c r="K55" s="4" t="str">
        <f>Report!N62</f>
        <v>[(119)]</v>
      </c>
      <c r="L55" s="277"/>
      <c r="M55" s="4" t="str">
        <f>Report!P62</f>
        <v>[(151)]</v>
      </c>
    </row>
    <row r="56" spans="2:13" s="8" customFormat="1" x14ac:dyDescent="0.25">
      <c r="C56" s="276"/>
      <c r="D56" s="276"/>
      <c r="E56" s="276" t="str">
        <f>Report!E63</f>
        <v>Total, Public Housing Fund………………………………………………………………………………………………………………..</v>
      </c>
      <c r="F56" s="276"/>
      <c r="G56" s="276"/>
      <c r="H56" s="276"/>
      <c r="I56" s="22">
        <f>Report!L63</f>
        <v>0</v>
      </c>
      <c r="J56" s="282"/>
      <c r="K56" s="22">
        <f>Report!N63</f>
        <v>7806</v>
      </c>
      <c r="L56" s="282"/>
      <c r="M56" s="22">
        <f>Report!P63</f>
        <v>8575</v>
      </c>
    </row>
    <row r="57" spans="2:13" s="6" customFormat="1" x14ac:dyDescent="0.25">
      <c r="C57" s="276" t="str">
        <f>Report!C68</f>
        <v>Public Housing Operating Fund</v>
      </c>
      <c r="D57" s="280"/>
      <c r="E57" s="276"/>
      <c r="F57" s="280"/>
      <c r="G57" s="280"/>
      <c r="H57" s="280"/>
      <c r="I57" s="22"/>
      <c r="J57" s="282"/>
      <c r="K57" s="22"/>
      <c r="L57" s="282"/>
      <c r="M57" s="22"/>
    </row>
    <row r="58" spans="2:13" s="6" customFormat="1" x14ac:dyDescent="0.25">
      <c r="C58" s="276"/>
      <c r="D58" s="280" t="str">
        <f>Report!D69</f>
        <v>Operating Subsidy……...…………….……...…………….……………………………………………………………………………………</v>
      </c>
      <c r="E58" s="276"/>
      <c r="F58" s="280"/>
      <c r="G58" s="280"/>
      <c r="H58" s="280"/>
      <c r="I58" s="281">
        <f>Report!L69</f>
        <v>4549</v>
      </c>
      <c r="J58" s="277"/>
      <c r="K58" s="4">
        <f>Report!N69</f>
        <v>0</v>
      </c>
      <c r="L58" s="277"/>
      <c r="M58" s="4">
        <f>Report!P69</f>
        <v>0</v>
      </c>
    </row>
    <row r="59" spans="2:13" s="6" customFormat="1" x14ac:dyDescent="0.25">
      <c r="C59" s="276"/>
      <c r="D59" s="280" t="str">
        <f>Report!D70</f>
        <v>Operating Subsidy CARES Act……...…………….……...…………….……………………………………</v>
      </c>
      <c r="E59" s="276"/>
      <c r="F59" s="280"/>
      <c r="G59" s="280"/>
      <c r="H59" s="280"/>
      <c r="I59" s="4">
        <f>Report!L70</f>
        <v>685</v>
      </c>
      <c r="J59" s="277"/>
      <c r="K59" s="4">
        <f>Report!N70</f>
        <v>0</v>
      </c>
      <c r="L59" s="277"/>
      <c r="M59" s="4">
        <f>Report!P70</f>
        <v>0</v>
      </c>
    </row>
    <row r="60" spans="2:13" s="6" customFormat="1" x14ac:dyDescent="0.25">
      <c r="C60" s="276"/>
      <c r="D60" s="280" t="str">
        <f>Report!D71</f>
        <v>Shortfall Prevent……...…………….……...…………….…...................................................................</v>
      </c>
      <c r="E60" s="276"/>
      <c r="F60" s="280"/>
      <c r="G60" s="280"/>
      <c r="H60" s="280"/>
      <c r="I60" s="4">
        <f>Report!L71</f>
        <v>0</v>
      </c>
      <c r="J60" s="277"/>
      <c r="K60" s="4">
        <f>Report!N71</f>
        <v>0</v>
      </c>
      <c r="L60" s="277"/>
      <c r="M60" s="4">
        <f>Report!P71</f>
        <v>0</v>
      </c>
    </row>
    <row r="61" spans="2:13" s="6" customFormat="1" x14ac:dyDescent="0.25">
      <c r="C61" s="276"/>
      <c r="D61" s="280" t="str">
        <f>Report!D72</f>
        <v>Rental Assistance Demonstration (transfer)……...…………….……...…………….………………………………………………………………………………………………</v>
      </c>
      <c r="E61" s="276"/>
      <c r="F61" s="280"/>
      <c r="G61" s="280"/>
      <c r="H61" s="280"/>
      <c r="I61" s="4" t="str">
        <f>Report!L72</f>
        <v>[(63)]</v>
      </c>
      <c r="J61" s="277"/>
      <c r="K61" s="4">
        <f>Report!N72</f>
        <v>0</v>
      </c>
      <c r="L61" s="277"/>
      <c r="M61" s="4">
        <f>Report!P72</f>
        <v>0</v>
      </c>
    </row>
    <row r="62" spans="2:13" s="6" customFormat="1" x14ac:dyDescent="0.25">
      <c r="C62" s="276"/>
      <c r="D62" s="280" t="s">
        <v>6</v>
      </c>
      <c r="E62" s="276" t="str">
        <f>Report!E73</f>
        <v>Total, Public Housing Operating Fund……...…………….……...…………….………………………………………………………………………………………………………………..</v>
      </c>
      <c r="F62" s="280"/>
      <c r="G62" s="280"/>
      <c r="H62" s="280"/>
      <c r="I62" s="22">
        <f>SUM(I58:I61)</f>
        <v>5234</v>
      </c>
      <c r="J62" s="282"/>
      <c r="K62" s="22">
        <f>SUM(K58:K61)</f>
        <v>0</v>
      </c>
      <c r="L62" s="282"/>
      <c r="M62" s="22">
        <f>SUM(M58:M61)</f>
        <v>0</v>
      </c>
    </row>
    <row r="63" spans="2:13" s="6" customFormat="1" x14ac:dyDescent="0.25">
      <c r="C63" s="276" t="str">
        <f>Report!C78</f>
        <v>Public Housing Capital Fund</v>
      </c>
      <c r="D63" s="280"/>
      <c r="E63" s="276"/>
      <c r="F63" s="280"/>
      <c r="G63" s="280"/>
      <c r="H63" s="280"/>
      <c r="I63" s="22"/>
      <c r="J63" s="282"/>
      <c r="K63" s="22"/>
      <c r="L63" s="282"/>
      <c r="M63" s="22"/>
    </row>
    <row r="64" spans="2:13" s="6" customFormat="1" x14ac:dyDescent="0.25">
      <c r="C64" s="276"/>
      <c r="D64" s="280" t="str">
        <f>Report!D79</f>
        <v>Formula Grants.......................................................................................................................................</v>
      </c>
      <c r="E64" s="276"/>
      <c r="F64" s="280"/>
      <c r="G64" s="280"/>
      <c r="H64" s="280"/>
      <c r="I64" s="4">
        <f>Report!L79</f>
        <v>2772</v>
      </c>
      <c r="J64" s="281"/>
      <c r="K64" s="281">
        <f>Report!N79</f>
        <v>0</v>
      </c>
      <c r="L64" s="281"/>
      <c r="M64" s="281">
        <f>Report!P79</f>
        <v>0</v>
      </c>
    </row>
    <row r="65" spans="1:13" s="6" customFormat="1" x14ac:dyDescent="0.25">
      <c r="C65" s="276"/>
      <c r="D65" s="280" t="str">
        <f>Report!D80</f>
        <v>Emergency/Disaster Safety and Security………………………………………………………………………………………….</v>
      </c>
      <c r="E65" s="276"/>
      <c r="F65" s="280"/>
      <c r="G65" s="280"/>
      <c r="H65" s="280"/>
      <c r="I65" s="4">
        <f>Report!L80</f>
        <v>9</v>
      </c>
      <c r="J65" s="277"/>
      <c r="K65" s="4">
        <f>Report!N80</f>
        <v>0</v>
      </c>
      <c r="L65" s="277"/>
      <c r="M65" s="4">
        <f>Report!P80</f>
        <v>0</v>
      </c>
    </row>
    <row r="66" spans="1:13" s="6" customFormat="1" x14ac:dyDescent="0.25">
      <c r="C66" s="276"/>
      <c r="D66" s="280" t="str">
        <f>Report!D81</f>
        <v>Emergency/Disaster Reserves…………………………………………………………………………………………………….</v>
      </c>
      <c r="E66" s="276"/>
      <c r="F66" s="280"/>
      <c r="G66" s="280"/>
      <c r="H66" s="280"/>
      <c r="I66" s="4">
        <f>Report!L81</f>
        <v>12</v>
      </c>
      <c r="J66" s="277"/>
      <c r="K66" s="4">
        <f>Report!N81</f>
        <v>0</v>
      </c>
      <c r="L66" s="277"/>
      <c r="M66" s="4">
        <f>Report!P81</f>
        <v>0</v>
      </c>
    </row>
    <row r="67" spans="1:13" s="6" customFormat="1" x14ac:dyDescent="0.25">
      <c r="C67" s="276"/>
      <c r="D67" s="280" t="str">
        <f>Report!D82</f>
        <v>Financial and Physical Assessment…………………………………………………………………………………………………………………………………………….</v>
      </c>
      <c r="E67" s="276"/>
      <c r="F67" s="280"/>
      <c r="G67" s="280"/>
      <c r="H67" s="280"/>
      <c r="I67" s="4">
        <f>Report!L82</f>
        <v>8</v>
      </c>
      <c r="J67" s="277"/>
      <c r="K67" s="4">
        <f>Report!N82</f>
        <v>0</v>
      </c>
      <c r="L67" s="277"/>
      <c r="M67" s="4">
        <f>Report!P82</f>
        <v>0</v>
      </c>
    </row>
    <row r="68" spans="1:13" s="6" customFormat="1" x14ac:dyDescent="0.25">
      <c r="C68" s="276"/>
      <c r="D68" s="280" t="str">
        <f>Report!D83</f>
        <v>Resident Opportunity and Support Services (ROSS)………………………………………………………………………………………………..……….……………………………………………………………………………………………..</v>
      </c>
      <c r="E68" s="276"/>
      <c r="F68" s="280"/>
      <c r="G68" s="280"/>
      <c r="H68" s="280"/>
      <c r="I68" s="4">
        <f>Report!L83</f>
        <v>37</v>
      </c>
      <c r="J68" s="277"/>
      <c r="K68" s="4">
        <f>Report!N83</f>
        <v>0</v>
      </c>
      <c r="L68" s="277"/>
      <c r="M68" s="4">
        <f>Report!P83</f>
        <v>0</v>
      </c>
    </row>
    <row r="69" spans="1:13" s="6" customFormat="1" x14ac:dyDescent="0.25">
      <c r="C69" s="276"/>
      <c r="D69" s="280" t="str">
        <f>Report!D84</f>
        <v>Lead-Based Hazards…………………………………………………………………………………………………………………………………………….</v>
      </c>
      <c r="E69" s="276"/>
      <c r="F69" s="280"/>
      <c r="G69" s="280"/>
      <c r="H69" s="280"/>
      <c r="I69" s="4">
        <f>Report!L84</f>
        <v>1</v>
      </c>
      <c r="J69" s="277"/>
      <c r="K69" s="4">
        <f>Report!N84</f>
        <v>0</v>
      </c>
      <c r="L69" s="277"/>
      <c r="M69" s="4">
        <f>Report!P84</f>
        <v>0</v>
      </c>
    </row>
    <row r="70" spans="1:13" s="6" customFormat="1" x14ac:dyDescent="0.25">
      <c r="C70" s="276"/>
      <c r="D70" s="280" t="str">
        <f>Report!D85</f>
        <v>Jobs Plus…………………………………………………………………………………………………………………………………………………………</v>
      </c>
      <c r="E70" s="276"/>
      <c r="F70" s="280"/>
      <c r="G70" s="280"/>
      <c r="H70" s="280"/>
      <c r="I70" s="4">
        <f>Report!L85</f>
        <v>31</v>
      </c>
      <c r="J70" s="277"/>
      <c r="K70" s="4">
        <f>Report!N85</f>
        <v>0</v>
      </c>
      <c r="L70" s="277"/>
      <c r="M70" s="4">
        <f>Report!P85</f>
        <v>0</v>
      </c>
    </row>
    <row r="71" spans="1:13" s="6" customFormat="1" x14ac:dyDescent="0.25">
      <c r="C71" s="276"/>
      <c r="D71" s="280" t="str">
        <f>Report!D86</f>
        <v>Rental Assistance Demonstration (transfer)………………………………………………………………………………………………</v>
      </c>
      <c r="E71" s="276"/>
      <c r="F71" s="280"/>
      <c r="G71" s="280"/>
      <c r="H71" s="280"/>
      <c r="I71" s="4" t="str">
        <f>Report!L86</f>
        <v>[(31)]</v>
      </c>
      <c r="J71" s="277"/>
      <c r="K71" s="4">
        <f>Report!N86</f>
        <v>0</v>
      </c>
      <c r="L71" s="277"/>
      <c r="M71" s="4">
        <f>Report!P86</f>
        <v>0</v>
      </c>
    </row>
    <row r="72" spans="1:13" s="8" customFormat="1" x14ac:dyDescent="0.25">
      <c r="C72" s="276"/>
      <c r="D72" s="276"/>
      <c r="E72" s="276" t="str">
        <f>Report!E87</f>
        <v>Total, Public Housing Capital Fund………………………………………………………………………………………………………………..</v>
      </c>
      <c r="F72" s="276"/>
      <c r="G72" s="276"/>
      <c r="H72" s="276"/>
      <c r="I72" s="22">
        <f>Report!L87</f>
        <v>2870</v>
      </c>
      <c r="J72" s="282"/>
      <c r="K72" s="22">
        <f>Report!N87</f>
        <v>0</v>
      </c>
      <c r="L72" s="282"/>
      <c r="M72" s="22">
        <f>Report!P87</f>
        <v>0</v>
      </c>
    </row>
    <row r="73" spans="1:13" s="6" customFormat="1" ht="12.65" customHeight="1" x14ac:dyDescent="0.25">
      <c r="A73" s="6" t="s">
        <v>0</v>
      </c>
      <c r="B73" s="11" t="s">
        <v>23</v>
      </c>
      <c r="C73" s="276" t="str">
        <f>Report!C92</f>
        <v>Choice Neighborhoods</v>
      </c>
      <c r="D73" s="280"/>
      <c r="E73" s="280"/>
      <c r="F73" s="280"/>
      <c r="G73" s="280"/>
      <c r="H73" s="280"/>
      <c r="I73" s="22" t="s">
        <v>6</v>
      </c>
      <c r="J73" s="282"/>
      <c r="K73" s="22" t="s">
        <v>6</v>
      </c>
      <c r="L73" s="282"/>
      <c r="M73" s="22" t="s">
        <v>6</v>
      </c>
    </row>
    <row r="74" spans="1:13" s="6" customFormat="1" ht="12.65" customHeight="1" x14ac:dyDescent="0.25">
      <c r="B74" s="11"/>
      <c r="C74" s="276"/>
      <c r="D74" s="280" t="str">
        <f>Report!D93</f>
        <v>Choice Neighborhoods Grants…………………………………………………………………………………………………………………………………………………………</v>
      </c>
      <c r="E74" s="280"/>
      <c r="F74" s="280"/>
      <c r="G74" s="280"/>
      <c r="H74" s="280"/>
      <c r="I74" s="4">
        <f>Report!L93</f>
        <v>175</v>
      </c>
      <c r="J74" s="277"/>
      <c r="K74" s="4">
        <f>Report!N93</f>
        <v>200</v>
      </c>
      <c r="L74" s="277"/>
      <c r="M74" s="4">
        <f>Report!P93</f>
        <v>200</v>
      </c>
    </row>
    <row r="75" spans="1:13" s="6" customFormat="1" ht="12.65" customHeight="1" x14ac:dyDescent="0.25">
      <c r="B75" s="11"/>
      <c r="C75" s="276"/>
      <c r="D75" s="280" t="str">
        <f>Report!D94</f>
        <v>Choice Neighborhoods Climate Grants…………………………………………………………………………………………………………………………………………………………</v>
      </c>
      <c r="E75" s="280"/>
      <c r="F75" s="280"/>
      <c r="G75" s="280"/>
      <c r="H75" s="280"/>
      <c r="I75" s="4">
        <f>Report!L94</f>
        <v>0</v>
      </c>
      <c r="J75" s="277"/>
      <c r="K75" s="4">
        <f>Report!N94</f>
        <v>0</v>
      </c>
      <c r="L75" s="277"/>
      <c r="M75" s="4">
        <f>Report!P94</f>
        <v>50</v>
      </c>
    </row>
    <row r="76" spans="1:13" s="8" customFormat="1" ht="12.65" customHeight="1" x14ac:dyDescent="0.25">
      <c r="B76" s="9"/>
      <c r="C76" s="276"/>
      <c r="D76" s="276"/>
      <c r="E76" s="276" t="str">
        <f>Report!E95</f>
        <v>Total Choice Neighborhoods…………………………………………………………………………………………………………………………………………………………</v>
      </c>
      <c r="F76" s="276"/>
      <c r="G76" s="276"/>
      <c r="H76" s="276"/>
      <c r="I76" s="22">
        <f>Report!L95</f>
        <v>175</v>
      </c>
      <c r="J76" s="282"/>
      <c r="K76" s="22">
        <f>Report!N95</f>
        <v>200</v>
      </c>
      <c r="L76" s="282"/>
      <c r="M76" s="22">
        <f>Report!P95</f>
        <v>250</v>
      </c>
    </row>
    <row r="77" spans="1:13" s="6" customFormat="1" x14ac:dyDescent="0.25">
      <c r="A77" s="6" t="s">
        <v>0</v>
      </c>
      <c r="B77" s="11" t="s">
        <v>24</v>
      </c>
      <c r="C77" s="276" t="str">
        <f>Report!C98</f>
        <v>Native American Programs</v>
      </c>
      <c r="D77" s="280"/>
      <c r="E77" s="280"/>
      <c r="F77" s="280"/>
      <c r="G77" s="280"/>
      <c r="H77" s="280"/>
      <c r="I77" s="4" t="s">
        <v>6</v>
      </c>
      <c r="J77" s="277"/>
      <c r="K77" s="4" t="s">
        <v>6</v>
      </c>
      <c r="L77" s="277"/>
      <c r="M77" s="4" t="s">
        <v>6</v>
      </c>
    </row>
    <row r="78" spans="1:13" s="6" customFormat="1" x14ac:dyDescent="0.25">
      <c r="B78" s="11"/>
      <c r="C78" s="276"/>
      <c r="D78" s="280" t="str">
        <f>Report!D99</f>
        <v>Formula Grants............................................................................................................................................................................</v>
      </c>
      <c r="E78" s="280"/>
      <c r="F78" s="280"/>
      <c r="G78" s="280"/>
      <c r="H78" s="280"/>
      <c r="I78" s="4">
        <f>Report!L99</f>
        <v>646</v>
      </c>
      <c r="J78" s="277"/>
      <c r="K78" s="4">
        <f>Report!N99</f>
        <v>647</v>
      </c>
      <c r="L78" s="277"/>
      <c r="M78" s="4">
        <f>Report!P99</f>
        <v>723</v>
      </c>
    </row>
    <row r="79" spans="1:13" s="6" customFormat="1" x14ac:dyDescent="0.25">
      <c r="B79" s="11"/>
      <c r="C79" s="276"/>
      <c r="D79" s="280" t="str">
        <f>Report!D100</f>
        <v>Technical Assistance……………………………………………………………………………………………..</v>
      </c>
      <c r="E79" s="280"/>
      <c r="F79" s="280"/>
      <c r="G79" s="280"/>
      <c r="H79" s="280"/>
      <c r="I79" s="4">
        <f>Report!L100</f>
        <v>5</v>
      </c>
      <c r="J79" s="277"/>
      <c r="K79" s="4">
        <f>Report!N100</f>
        <v>7</v>
      </c>
      <c r="L79" s="277"/>
      <c r="M79" s="4">
        <f>Report!P100</f>
        <v>7</v>
      </c>
    </row>
    <row r="80" spans="1:13" s="6" customFormat="1" x14ac:dyDescent="0.25">
      <c r="B80" s="11"/>
      <c r="C80" s="276"/>
      <c r="D80" s="280" t="str">
        <f>Report!D101</f>
        <v>National or Regional Organization……………………………………………………………………………………..</v>
      </c>
      <c r="E80" s="280"/>
      <c r="F80" s="280"/>
      <c r="G80" s="280"/>
      <c r="H80" s="280"/>
      <c r="I80" s="4">
        <f>Report!L101</f>
        <v>2</v>
      </c>
      <c r="J80" s="277"/>
      <c r="K80" s="4">
        <f>Report!N101</f>
        <v>0</v>
      </c>
      <c r="L80" s="277"/>
      <c r="M80" s="4">
        <f>Report!P101</f>
        <v>0</v>
      </c>
    </row>
    <row r="81" spans="1:13" s="6" customFormat="1" x14ac:dyDescent="0.25">
      <c r="B81" s="11"/>
      <c r="C81" s="276"/>
      <c r="D81" s="280" t="str">
        <f>Report!D102</f>
        <v>Competitive Grants……………………………………………………………………………………</v>
      </c>
      <c r="E81" s="280"/>
      <c r="F81" s="280"/>
      <c r="G81" s="280"/>
      <c r="H81" s="280"/>
      <c r="I81" s="4">
        <f>Report!L102</f>
        <v>100</v>
      </c>
      <c r="J81" s="277"/>
      <c r="K81" s="4">
        <f>Report!N102</f>
        <v>100</v>
      </c>
      <c r="L81" s="277"/>
      <c r="M81" s="4">
        <f>Report!P102</f>
        <v>100</v>
      </c>
    </row>
    <row r="82" spans="1:13" s="6" customFormat="1" x14ac:dyDescent="0.25">
      <c r="B82" s="11"/>
      <c r="C82" s="276"/>
      <c r="D82" s="280" t="str">
        <f>Report!D103</f>
        <v>Indian Community Development Block Grants……………………………………………………………………………………</v>
      </c>
      <c r="E82" s="280"/>
      <c r="F82" s="280"/>
      <c r="G82" s="280"/>
      <c r="H82" s="280"/>
      <c r="I82" s="4">
        <f>Report!L103</f>
        <v>70</v>
      </c>
      <c r="J82" s="277"/>
      <c r="K82" s="4">
        <f>Report!N103</f>
        <v>70</v>
      </c>
      <c r="L82" s="277"/>
      <c r="M82" s="4">
        <f>Report!P103</f>
        <v>70</v>
      </c>
    </row>
    <row r="83" spans="1:13" s="6" customFormat="1" x14ac:dyDescent="0.25">
      <c r="B83" s="11"/>
      <c r="C83" s="276"/>
      <c r="D83" s="280" t="str">
        <f>Report!D104</f>
        <v>Formula Grants - CARES ACT……………………………………………………………………………………</v>
      </c>
      <c r="E83" s="280"/>
      <c r="F83" s="280"/>
      <c r="G83" s="280"/>
      <c r="H83" s="280"/>
      <c r="I83" s="4">
        <f>Report!L104</f>
        <v>200</v>
      </c>
      <c r="J83" s="277"/>
      <c r="K83" s="4">
        <f>Report!N104</f>
        <v>0</v>
      </c>
      <c r="L83" s="277"/>
      <c r="M83" s="4">
        <f>Report!P104</f>
        <v>0</v>
      </c>
    </row>
    <row r="84" spans="1:13" s="6" customFormat="1" x14ac:dyDescent="0.25">
      <c r="B84" s="11"/>
      <c r="C84" s="276"/>
      <c r="D84" s="280" t="str">
        <f>Report!D105</f>
        <v>Indian Community Development Block Grants - CARES ACT……………………………………………………………………………………</v>
      </c>
      <c r="E84" s="280"/>
      <c r="F84" s="280"/>
      <c r="G84" s="280"/>
      <c r="H84" s="280"/>
      <c r="I84" s="4">
        <f>Report!L105</f>
        <v>100</v>
      </c>
      <c r="J84" s="277"/>
      <c r="K84" s="4">
        <f>Report!N105</f>
        <v>0</v>
      </c>
      <c r="L84" s="277"/>
      <c r="M84" s="4">
        <f>Report!P105</f>
        <v>0</v>
      </c>
    </row>
    <row r="85" spans="1:13" s="6" customFormat="1" x14ac:dyDescent="0.25">
      <c r="B85" s="11"/>
      <c r="C85" s="276"/>
      <c r="D85" s="280" t="str">
        <f>Report!D106</f>
        <v>Native American Housing Block Grants (ARP ACT)……………………………………………………………………………………</v>
      </c>
      <c r="E85" s="280"/>
      <c r="F85" s="280"/>
      <c r="G85" s="280"/>
      <c r="H85" s="280"/>
      <c r="I85" s="4">
        <f>Report!L106</f>
        <v>0</v>
      </c>
      <c r="J85" s="277"/>
      <c r="K85" s="4" t="str">
        <f>Report!N106</f>
        <v>[450]</v>
      </c>
      <c r="L85" s="277"/>
      <c r="M85" s="4">
        <f>Report!P106</f>
        <v>0</v>
      </c>
    </row>
    <row r="86" spans="1:13" s="6" customFormat="1" x14ac:dyDescent="0.25">
      <c r="B86" s="11"/>
      <c r="C86" s="276"/>
      <c r="D86" s="280" t="str">
        <f>Report!D107</f>
        <v>Indian Community Development Block Grants (ARP ACT)……………………………………………………………………………………</v>
      </c>
      <c r="E86" s="280"/>
      <c r="F86" s="280"/>
      <c r="G86" s="280"/>
      <c r="H86" s="280"/>
      <c r="I86" s="4">
        <f>Report!L107</f>
        <v>0</v>
      </c>
      <c r="J86" s="277"/>
      <c r="K86" s="4" t="str">
        <f>Report!N107</f>
        <v>[280]</v>
      </c>
      <c r="L86" s="277"/>
      <c r="M86" s="4">
        <f>Report!P107</f>
        <v>0</v>
      </c>
    </row>
    <row r="87" spans="1:13" s="6" customFormat="1" x14ac:dyDescent="0.25">
      <c r="B87" s="11"/>
      <c r="C87" s="276"/>
      <c r="D87" s="280" t="str">
        <f>Report!D108</f>
        <v>Training and Technical Assistance (ARP Act)……………………………………………………………………………………………..</v>
      </c>
      <c r="E87" s="280"/>
      <c r="F87" s="280"/>
      <c r="G87" s="280"/>
      <c r="H87" s="283"/>
      <c r="I87" s="4">
        <f>Report!L108</f>
        <v>0</v>
      </c>
      <c r="J87" s="277"/>
      <c r="K87" s="4" t="str">
        <f>Report!N108</f>
        <v>[10]</v>
      </c>
      <c r="L87" s="277"/>
      <c r="M87" s="4">
        <f>Report!P108</f>
        <v>0</v>
      </c>
    </row>
    <row r="88" spans="1:13" s="6" customFormat="1" x14ac:dyDescent="0.25">
      <c r="A88" s="6" t="s">
        <v>0</v>
      </c>
      <c r="B88" s="11" t="s">
        <v>25</v>
      </c>
      <c r="C88" s="276"/>
      <c r="D88" s="280" t="str">
        <f>Report!D109</f>
        <v>ONAP Climate Initiative……………………………………………………………………………………</v>
      </c>
      <c r="E88" s="280"/>
      <c r="F88" s="284"/>
      <c r="G88" s="284"/>
      <c r="H88" s="284"/>
      <c r="I88" s="4">
        <f>Report!L109</f>
        <v>0</v>
      </c>
      <c r="J88" s="277"/>
      <c r="K88" s="4">
        <f>Report!N109</f>
        <v>0</v>
      </c>
      <c r="L88" s="277"/>
      <c r="M88" s="4">
        <f>Report!P109</f>
        <v>100</v>
      </c>
    </row>
    <row r="89" spans="1:13" s="6" customFormat="1" x14ac:dyDescent="0.25">
      <c r="B89" s="12"/>
      <c r="C89" s="276"/>
      <c r="D89" s="280" t="str">
        <f>Report!D110</f>
        <v>Transfer to Program Office S&amp;E……...…………….……...…………….……...…………….</v>
      </c>
      <c r="E89" s="280"/>
      <c r="F89" s="284"/>
      <c r="G89" s="284"/>
      <c r="H89" s="284"/>
      <c r="I89" s="4">
        <f>Report!L110</f>
        <v>-1</v>
      </c>
      <c r="J89" s="277"/>
      <c r="K89" s="4">
        <f>Report!N110</f>
        <v>0</v>
      </c>
      <c r="L89" s="277"/>
      <c r="M89" s="4">
        <f>Report!P110</f>
        <v>0</v>
      </c>
    </row>
    <row r="90" spans="1:13" s="6" customFormat="1" x14ac:dyDescent="0.25">
      <c r="B90" s="12"/>
      <c r="C90" s="276"/>
      <c r="D90" s="280" t="str">
        <f>Report!D111</f>
        <v>Title VI Federal Guarantees for Tribal Housing Activities</v>
      </c>
      <c r="E90" s="280"/>
      <c r="F90" s="280"/>
      <c r="G90" s="280"/>
      <c r="H90" s="280"/>
      <c r="I90" s="4" t="str">
        <f>Report!L111</f>
        <v xml:space="preserve"> </v>
      </c>
      <c r="J90" s="277"/>
      <c r="K90" s="4" t="str">
        <f>Report!N111</f>
        <v xml:space="preserve"> </v>
      </c>
      <c r="L90" s="277"/>
      <c r="M90" s="4" t="str">
        <f>Report!P111</f>
        <v xml:space="preserve"> </v>
      </c>
    </row>
    <row r="91" spans="1:13" s="6" customFormat="1" x14ac:dyDescent="0.25">
      <c r="B91" s="11"/>
      <c r="C91" s="276"/>
      <c r="D91" s="280"/>
      <c r="E91" s="280" t="str">
        <f>Report!E112</f>
        <v>Program Account…………………………………………………………………………………………………………………………………….</v>
      </c>
      <c r="F91" s="280"/>
      <c r="G91" s="280"/>
      <c r="H91" s="280"/>
      <c r="I91" s="4">
        <f>Report!L112</f>
        <v>2</v>
      </c>
      <c r="J91" s="277"/>
      <c r="K91" s="4">
        <f>Report!N112</f>
        <v>1</v>
      </c>
      <c r="L91" s="277"/>
      <c r="M91" s="4">
        <f>Report!P112</f>
        <v>0</v>
      </c>
    </row>
    <row r="92" spans="1:13" s="6" customFormat="1" x14ac:dyDescent="0.25">
      <c r="B92" s="11"/>
      <c r="C92" s="276"/>
      <c r="D92" s="280"/>
      <c r="E92" s="280" t="str">
        <f>Report!E113</f>
        <v>Loan Guarantee Limitation.................................................................................................................................................</v>
      </c>
      <c r="F92" s="280"/>
      <c r="G92" s="280"/>
      <c r="H92" s="280"/>
      <c r="I92" s="4" t="str">
        <f>Report!L113</f>
        <v>[7]</v>
      </c>
      <c r="J92" s="277"/>
      <c r="K92" s="4" t="str">
        <f>Report!N113</f>
        <v>[45]</v>
      </c>
      <c r="L92" s="277"/>
      <c r="M92" s="4" t="str">
        <f>Report!P113</f>
        <v>[50]</v>
      </c>
    </row>
    <row r="93" spans="1:13" s="8" customFormat="1" x14ac:dyDescent="0.25">
      <c r="B93" s="9"/>
      <c r="C93" s="276"/>
      <c r="D93" s="276"/>
      <c r="E93" s="276"/>
      <c r="F93" s="276" t="str">
        <f>Report!F114</f>
        <v>Total, Native American Programs……………………………………………………………………………………………………………………………………………………..</v>
      </c>
      <c r="G93" s="276"/>
      <c r="H93" s="276"/>
      <c r="I93" s="22">
        <f>Report!L114</f>
        <v>1124</v>
      </c>
      <c r="J93" s="282"/>
      <c r="K93" s="22">
        <f>Report!N114</f>
        <v>825</v>
      </c>
      <c r="L93" s="282"/>
      <c r="M93" s="22">
        <f>Report!P114</f>
        <v>1000</v>
      </c>
    </row>
    <row r="94" spans="1:13" s="6" customFormat="1" x14ac:dyDescent="0.25">
      <c r="A94" s="6" t="s">
        <v>0</v>
      </c>
      <c r="B94" s="14" t="s">
        <v>26</v>
      </c>
      <c r="C94" s="276" t="str">
        <f>Report!C117</f>
        <v>Indian Housing Loan Guarantee Fund</v>
      </c>
      <c r="D94" s="280"/>
      <c r="E94" s="280"/>
      <c r="F94" s="284"/>
      <c r="G94" s="284"/>
      <c r="H94" s="284"/>
      <c r="I94" s="4"/>
      <c r="J94" s="277"/>
      <c r="K94" s="4"/>
      <c r="L94" s="277"/>
      <c r="M94" s="4"/>
    </row>
    <row r="95" spans="1:13" s="6" customFormat="1" x14ac:dyDescent="0.25">
      <c r="A95" s="6" t="s">
        <v>0</v>
      </c>
      <c r="B95" s="12" t="s">
        <v>27</v>
      </c>
      <c r="C95" s="276"/>
      <c r="D95" s="280" t="str">
        <f>Report!D118</f>
        <v>Program Account…………………………………………………………………………………………………………</v>
      </c>
      <c r="E95" s="280"/>
      <c r="F95" s="280"/>
      <c r="G95" s="280"/>
      <c r="H95" s="280"/>
      <c r="I95" s="4">
        <f>Report!L118</f>
        <v>1</v>
      </c>
      <c r="J95" s="277"/>
      <c r="K95" s="4">
        <f>Report!N118</f>
        <v>1</v>
      </c>
      <c r="L95" s="277"/>
      <c r="M95" s="4">
        <f>Report!P118</f>
        <v>3</v>
      </c>
    </row>
    <row r="96" spans="1:13" s="6" customFormat="1" x14ac:dyDescent="0.25">
      <c r="A96" s="6" t="s">
        <v>0</v>
      </c>
      <c r="B96" s="12" t="s">
        <v>28</v>
      </c>
      <c r="C96" s="276"/>
      <c r="D96" s="280" t="str">
        <f>Report!D119</f>
        <v>Loan Guarantee Contracts……………………………………………………………………………………………………………………………………………………….…………..</v>
      </c>
      <c r="E96" s="280"/>
      <c r="F96" s="280"/>
      <c r="G96" s="280"/>
      <c r="H96" s="280"/>
      <c r="I96" s="4">
        <f>Report!L119</f>
        <v>1</v>
      </c>
      <c r="J96" s="277"/>
      <c r="K96" s="4">
        <f>Report!N119</f>
        <v>1</v>
      </c>
      <c r="L96" s="277"/>
      <c r="M96" s="4">
        <f>Report!P119</f>
        <v>1</v>
      </c>
    </row>
    <row r="97" spans="1:13" s="6" customFormat="1" ht="10" customHeight="1" x14ac:dyDescent="0.25">
      <c r="A97" s="6" t="s">
        <v>0</v>
      </c>
      <c r="B97" s="12" t="s">
        <v>29</v>
      </c>
      <c r="C97" s="276"/>
      <c r="D97" s="280" t="str">
        <f>Report!D120</f>
        <v>Limitation Level……………………………………………………………………………………………………………………………………………………………………………………</v>
      </c>
      <c r="E97" s="280"/>
      <c r="F97" s="280"/>
      <c r="G97" s="280"/>
      <c r="H97" s="280"/>
      <c r="I97" s="4" t="str">
        <f>Report!L120</f>
        <v>[1,190]</v>
      </c>
      <c r="J97" s="277"/>
      <c r="K97" s="4" t="str">
        <f>Report!N120</f>
        <v>[1,190]</v>
      </c>
      <c r="L97" s="277"/>
      <c r="M97" s="4" t="str">
        <f>Report!P120</f>
        <v>[1,400]</v>
      </c>
    </row>
    <row r="98" spans="1:13" s="8" customFormat="1" x14ac:dyDescent="0.25">
      <c r="A98" s="8" t="s">
        <v>0</v>
      </c>
      <c r="B98" s="271" t="s">
        <v>30</v>
      </c>
      <c r="C98" s="276"/>
      <c r="D98" s="276"/>
      <c r="E98" s="276" t="str">
        <f>Report!E121</f>
        <v>Total, Indian Housing Loan Guarantee…………………………………………………………………………………………………………………..</v>
      </c>
      <c r="F98" s="276"/>
      <c r="G98" s="276"/>
      <c r="H98" s="276"/>
      <c r="I98" s="22">
        <f>Report!L121</f>
        <v>2</v>
      </c>
      <c r="J98" s="282"/>
      <c r="K98" s="22">
        <f>Report!N121</f>
        <v>2</v>
      </c>
      <c r="L98" s="282"/>
      <c r="M98" s="22">
        <f>Report!P121</f>
        <v>4</v>
      </c>
    </row>
    <row r="99" spans="1:13" s="6" customFormat="1" x14ac:dyDescent="0.25">
      <c r="A99" s="6" t="s">
        <v>0</v>
      </c>
      <c r="B99" s="11" t="s">
        <v>31</v>
      </c>
      <c r="C99" s="276" t="str">
        <f>Report!C124</f>
        <v>Native Hawaiian Loan Guarantee Fund</v>
      </c>
      <c r="D99" s="280"/>
      <c r="E99" s="280"/>
      <c r="F99" s="280"/>
      <c r="G99" s="280"/>
      <c r="H99" s="280"/>
      <c r="I99" s="4"/>
      <c r="J99" s="277"/>
      <c r="K99" s="4"/>
      <c r="L99" s="277"/>
      <c r="M99" s="4"/>
    </row>
    <row r="100" spans="1:13" s="6" customFormat="1" x14ac:dyDescent="0.25">
      <c r="B100" s="11"/>
      <c r="C100" s="276"/>
      <c r="D100" s="280" t="str">
        <f>Report!D125</f>
        <v>Credit Subsidy……………………………………………………………………………………………………………………………………………………………………………………</v>
      </c>
      <c r="E100" s="280"/>
      <c r="F100" s="280"/>
      <c r="G100" s="280"/>
      <c r="H100" s="280"/>
      <c r="I100" s="4">
        <f>Report!L125</f>
        <v>0</v>
      </c>
      <c r="J100" s="277"/>
      <c r="K100" s="4">
        <f>Report!N125</f>
        <v>0</v>
      </c>
      <c r="L100" s="277"/>
      <c r="M100" s="4">
        <f>Report!P125</f>
        <v>-6</v>
      </c>
    </row>
    <row r="101" spans="1:13" s="6" customFormat="1" x14ac:dyDescent="0.25">
      <c r="B101" s="12"/>
      <c r="C101" s="276"/>
      <c r="D101" s="280" t="str">
        <f>Report!D126</f>
        <v>Limitation Level…………………………………………………………………………………………………………………………</v>
      </c>
      <c r="E101" s="280"/>
      <c r="F101" s="280"/>
      <c r="G101" s="280"/>
      <c r="H101" s="280"/>
      <c r="I101" s="4" t="str">
        <f>Report!L126</f>
        <v>[11]</v>
      </c>
      <c r="J101" s="277"/>
      <c r="K101" s="4" t="str">
        <f>Report!N126</f>
        <v>[…]</v>
      </c>
      <c r="L101" s="277"/>
      <c r="M101" s="4" t="str">
        <f>Report!P126</f>
        <v>[28]</v>
      </c>
    </row>
    <row r="102" spans="1:13" s="8" customFormat="1" x14ac:dyDescent="0.25">
      <c r="A102" s="8" t="s">
        <v>0</v>
      </c>
      <c r="B102" s="9" t="s">
        <v>32</v>
      </c>
      <c r="C102" s="276" t="str">
        <f>Report!C127</f>
        <v xml:space="preserve">Native Hawaiian Housing Block Grants………………………………………………………………………………………………………………………… </v>
      </c>
      <c r="D102" s="276"/>
      <c r="E102" s="276"/>
      <c r="F102" s="276"/>
      <c r="G102" s="276"/>
      <c r="H102" s="276"/>
      <c r="I102" s="22">
        <f>Report!L127</f>
        <v>2</v>
      </c>
      <c r="J102" s="282"/>
      <c r="K102" s="22">
        <f>Report!N127</f>
        <v>2</v>
      </c>
      <c r="L102" s="282"/>
      <c r="M102" s="22">
        <f>Report!P127</f>
        <v>7</v>
      </c>
    </row>
    <row r="103" spans="1:13" s="8" customFormat="1" x14ac:dyDescent="0.25">
      <c r="A103" s="8" t="s">
        <v>0</v>
      </c>
      <c r="B103" s="15" t="s">
        <v>33</v>
      </c>
      <c r="C103" s="276"/>
      <c r="D103" s="276"/>
      <c r="E103" s="276"/>
      <c r="F103" s="276" t="s">
        <v>33</v>
      </c>
      <c r="G103" s="276"/>
      <c r="H103" s="276"/>
      <c r="I103" s="22">
        <f>Report!L130</f>
        <v>34655</v>
      </c>
      <c r="J103" s="282"/>
      <c r="K103" s="22">
        <f>Report!N130</f>
        <v>34768</v>
      </c>
      <c r="L103" s="282"/>
      <c r="M103" s="22">
        <f>Report!P130</f>
        <v>40459</v>
      </c>
    </row>
    <row r="104" spans="1:13" s="6" customFormat="1" x14ac:dyDescent="0.25">
      <c r="B104" s="12"/>
      <c r="C104" s="276"/>
      <c r="D104" s="280"/>
      <c r="E104" s="280"/>
      <c r="F104" s="276"/>
      <c r="G104" s="276"/>
      <c r="H104" s="285"/>
      <c r="I104" s="286"/>
      <c r="J104" s="277"/>
      <c r="K104" s="286"/>
      <c r="L104" s="277"/>
      <c r="M104" s="286"/>
    </row>
    <row r="105" spans="1:13" s="6" customFormat="1" x14ac:dyDescent="0.25">
      <c r="A105" s="6" t="s">
        <v>0</v>
      </c>
      <c r="B105" s="9" t="s">
        <v>34</v>
      </c>
      <c r="C105" s="276" t="str">
        <f>Report!C136</f>
        <v xml:space="preserve">COMMUNITY PLANNING AND DEVELOPMENT </v>
      </c>
      <c r="D105" s="280"/>
      <c r="E105" s="280"/>
      <c r="F105" s="276"/>
      <c r="G105" s="276"/>
      <c r="H105" s="276"/>
      <c r="I105" s="4"/>
      <c r="J105" s="277"/>
      <c r="K105" s="4"/>
      <c r="L105" s="277"/>
      <c r="M105" s="4"/>
    </row>
    <row r="106" spans="1:13" s="6" customFormat="1" x14ac:dyDescent="0.25">
      <c r="A106" s="6" t="s">
        <v>0</v>
      </c>
      <c r="B106" s="11" t="s">
        <v>35</v>
      </c>
      <c r="C106" s="276" t="str">
        <f>Report!C137</f>
        <v>Community Development Fund</v>
      </c>
      <c r="D106" s="280"/>
      <c r="E106" s="280"/>
      <c r="F106" s="276"/>
      <c r="G106" s="276"/>
      <c r="H106" s="276"/>
      <c r="I106" s="4"/>
      <c r="J106" s="277"/>
      <c r="K106" s="4"/>
      <c r="L106" s="277"/>
      <c r="M106" s="4"/>
    </row>
    <row r="107" spans="1:13" s="6" customFormat="1" x14ac:dyDescent="0.25">
      <c r="B107" s="12"/>
      <c r="C107" s="276"/>
      <c r="D107" s="280" t="str">
        <f>Report!D138</f>
        <v>Entitlement/Non-entitlement………………………………………………………………………………………………………………………………………………………………………….</v>
      </c>
      <c r="E107" s="280"/>
      <c r="F107" s="280"/>
      <c r="G107" s="280"/>
      <c r="H107" s="280"/>
      <c r="I107" s="281">
        <f>Report!L138</f>
        <v>3393</v>
      </c>
      <c r="J107" s="281"/>
      <c r="K107" s="281">
        <f>Report!N138</f>
        <v>3443</v>
      </c>
      <c r="L107" s="281"/>
      <c r="M107" s="281">
        <f>Report!P138</f>
        <v>3443</v>
      </c>
    </row>
    <row r="108" spans="1:13" s="6" customFormat="1" x14ac:dyDescent="0.25">
      <c r="B108" s="12"/>
      <c r="C108" s="276"/>
      <c r="D108" s="280" t="s">
        <v>6</v>
      </c>
      <c r="E108" s="280" t="str">
        <f>Report!E139</f>
        <v>Insular Area CDBG………………………………………………………………………………………………………………………………………………………………………………..</v>
      </c>
      <c r="F108" s="280"/>
      <c r="G108" s="280"/>
      <c r="H108" s="280"/>
      <c r="I108" s="4">
        <f>Report!L139</f>
        <v>7</v>
      </c>
      <c r="J108" s="277"/>
      <c r="K108" s="4">
        <f>Report!N139</f>
        <v>7</v>
      </c>
      <c r="L108" s="277"/>
      <c r="M108" s="4">
        <f>Report!P139</f>
        <v>7</v>
      </c>
    </row>
    <row r="109" spans="1:13" s="6" customFormat="1" x14ac:dyDescent="0.25">
      <c r="B109" s="12"/>
      <c r="C109" s="276"/>
      <c r="D109" s="280" t="str">
        <f>Report!D140</f>
        <v>Recovery Housing (SUPPORT)………………………………………………………………………………………………………………………………………………………………………………………………………………………</v>
      </c>
      <c r="E109" s="280"/>
      <c r="F109" s="280"/>
      <c r="G109" s="280"/>
      <c r="H109" s="280"/>
      <c r="I109" s="4">
        <f>Report!L140</f>
        <v>25</v>
      </c>
      <c r="J109" s="277"/>
      <c r="K109" s="4">
        <f>Report!N140</f>
        <v>25</v>
      </c>
      <c r="L109" s="277"/>
      <c r="M109" s="4">
        <f>Report!P140</f>
        <v>25</v>
      </c>
    </row>
    <row r="110" spans="1:13" s="6" customFormat="1" x14ac:dyDescent="0.25">
      <c r="B110" s="11"/>
      <c r="C110" s="276"/>
      <c r="D110" s="280" t="str">
        <f>Report!D141</f>
        <v>Disaster Assistance…………………………………………………………………………………………………………………………………………………….</v>
      </c>
      <c r="E110" s="280"/>
      <c r="F110" s="280"/>
      <c r="G110" s="280"/>
      <c r="H110" s="280"/>
      <c r="I110" s="4">
        <f>Report!L141</f>
        <v>0</v>
      </c>
      <c r="J110" s="277"/>
      <c r="K110" s="4">
        <f>Report!N141</f>
        <v>0</v>
      </c>
      <c r="L110" s="277"/>
      <c r="M110" s="4">
        <f>Report!P141</f>
        <v>0</v>
      </c>
    </row>
    <row r="111" spans="1:13" s="6" customFormat="1" x14ac:dyDescent="0.25">
      <c r="B111" s="11"/>
      <c r="C111" s="276"/>
      <c r="D111" s="280" t="str">
        <f>Report!D142</f>
        <v>Communities Act (PL 115-271)…………………………………………………………………………………………………………………………………………………….</v>
      </c>
      <c r="E111" s="280"/>
      <c r="F111" s="280"/>
      <c r="G111" s="280"/>
      <c r="H111" s="280"/>
      <c r="I111" s="4">
        <f>Report!L142</f>
        <v>0</v>
      </c>
      <c r="J111" s="277"/>
      <c r="K111" s="4">
        <f>Report!N142</f>
        <v>0</v>
      </c>
      <c r="L111" s="277"/>
      <c r="M111" s="4">
        <f>Report!P142</f>
        <v>295</v>
      </c>
    </row>
    <row r="112" spans="1:13" s="6" customFormat="1" x14ac:dyDescent="0.25">
      <c r="B112" s="11"/>
      <c r="C112" s="276"/>
      <c r="D112" s="280" t="str">
        <f>Report!D143</f>
        <v>CARES Act Program…………………………………………………………………………………………………………………………………………………….</v>
      </c>
      <c r="E112" s="280"/>
      <c r="F112" s="280"/>
      <c r="G112" s="280"/>
      <c r="H112" s="280"/>
      <c r="I112" s="4">
        <f>Report!L143</f>
        <v>4990</v>
      </c>
      <c r="J112" s="277"/>
      <c r="K112" s="4">
        <f>Report!N143</f>
        <v>0</v>
      </c>
      <c r="L112" s="277"/>
      <c r="M112" s="4">
        <f>Report!P143</f>
        <v>0</v>
      </c>
    </row>
    <row r="113" spans="1:13" s="6" customFormat="1" x14ac:dyDescent="0.25">
      <c r="A113" s="6" t="s">
        <v>0</v>
      </c>
      <c r="B113" s="11" t="s">
        <v>36</v>
      </c>
      <c r="C113" s="276"/>
      <c r="D113" s="280" t="str">
        <f>Report!D144</f>
        <v>CARES Act Technical Assistance…………………………………………………………………………………………………………………………………………………….</v>
      </c>
      <c r="E113" s="280"/>
      <c r="F113" s="280"/>
      <c r="G113" s="280"/>
      <c r="H113" s="280"/>
      <c r="I113" s="4">
        <f>Report!L144</f>
        <v>10</v>
      </c>
      <c r="J113" s="277"/>
      <c r="K113" s="4">
        <f>Report!N144</f>
        <v>0</v>
      </c>
      <c r="L113" s="277"/>
      <c r="M113" s="4">
        <f>Report!P144</f>
        <v>0</v>
      </c>
    </row>
    <row r="114" spans="1:13" s="8" customFormat="1" x14ac:dyDescent="0.25">
      <c r="A114" s="8" t="s">
        <v>0</v>
      </c>
      <c r="B114" s="15" t="s">
        <v>37</v>
      </c>
      <c r="C114" s="276"/>
      <c r="D114" s="276" t="s">
        <v>6</v>
      </c>
      <c r="E114" s="276" t="str">
        <f>Report!E145</f>
        <v>Total, CDBG.........................................................................................................................................................................................................</v>
      </c>
      <c r="F114" s="276"/>
      <c r="G114" s="276"/>
      <c r="H114" s="276"/>
      <c r="I114" s="22">
        <f>Report!L145</f>
        <v>8425</v>
      </c>
      <c r="J114" s="287"/>
      <c r="K114" s="22">
        <f>Report!N145</f>
        <v>3475</v>
      </c>
      <c r="L114" s="282"/>
      <c r="M114" s="22">
        <f>Report!P145</f>
        <v>3770</v>
      </c>
    </row>
    <row r="115" spans="1:13" s="6" customFormat="1" x14ac:dyDescent="0.25">
      <c r="A115" s="6" t="s">
        <v>0</v>
      </c>
      <c r="B115" s="11" t="s">
        <v>40</v>
      </c>
      <c r="C115" s="276" t="str">
        <f>Report!C148</f>
        <v>HOME Investment Partnerships Program</v>
      </c>
      <c r="D115" s="280"/>
      <c r="E115" s="280"/>
      <c r="F115" s="280"/>
      <c r="G115" s="280"/>
      <c r="H115" s="280"/>
      <c r="I115" s="4" t="s">
        <v>6</v>
      </c>
      <c r="J115" s="277"/>
      <c r="K115" s="4" t="s">
        <v>6</v>
      </c>
      <c r="L115" s="277"/>
      <c r="M115" s="4" t="s">
        <v>6</v>
      </c>
    </row>
    <row r="116" spans="1:13" s="6" customFormat="1" x14ac:dyDescent="0.25">
      <c r="A116" s="6" t="s">
        <v>0</v>
      </c>
      <c r="B116" s="12" t="s">
        <v>41</v>
      </c>
      <c r="C116" s="276" t="str">
        <f>Report!C149</f>
        <v xml:space="preserve"> </v>
      </c>
      <c r="D116" s="280" t="str">
        <f>Report!D149</f>
        <v>Formula Grants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</v>
      </c>
      <c r="E116" s="280"/>
      <c r="F116" s="280"/>
      <c r="G116" s="280"/>
      <c r="H116" s="280"/>
      <c r="I116" s="4">
        <f>Report!L149</f>
        <v>1347.3</v>
      </c>
      <c r="J116" s="277"/>
      <c r="K116" s="4">
        <f>Report!N149</f>
        <v>1347.3</v>
      </c>
      <c r="L116" s="277"/>
      <c r="M116" s="4">
        <f>Report!P149</f>
        <v>1846.3</v>
      </c>
    </row>
    <row r="117" spans="1:13" s="6" customFormat="1" x14ac:dyDescent="0.25">
      <c r="A117" s="6" t="s">
        <v>0</v>
      </c>
      <c r="B117" s="11" t="s">
        <v>43</v>
      </c>
      <c r="C117" s="276"/>
      <c r="D117" s="280" t="str">
        <f>Report!D150</f>
        <v>Insular Areas………………………………………………………………………………………………………………………………………………………………………………………………………………..</v>
      </c>
      <c r="E117" s="280"/>
      <c r="F117" s="280"/>
      <c r="G117" s="280"/>
      <c r="H117" s="280"/>
      <c r="I117" s="4">
        <f>Report!L150</f>
        <v>2.7</v>
      </c>
      <c r="J117" s="277"/>
      <c r="K117" s="4">
        <f>Report!N150</f>
        <v>2.7</v>
      </c>
      <c r="L117" s="277"/>
      <c r="M117" s="4">
        <f>Report!P150</f>
        <v>3.7</v>
      </c>
    </row>
    <row r="118" spans="1:13" s="8" customFormat="1" x14ac:dyDescent="0.25">
      <c r="A118" s="8" t="s">
        <v>0</v>
      </c>
      <c r="B118" s="15" t="s">
        <v>44</v>
      </c>
      <c r="C118" s="276"/>
      <c r="D118" s="276"/>
      <c r="E118" s="276" t="str">
        <f>Report!E151</f>
        <v>Total, HOME.........................................................................................................................................................................................................</v>
      </c>
      <c r="F118" s="276"/>
      <c r="G118" s="276"/>
      <c r="H118" s="276"/>
      <c r="I118" s="22">
        <f>Report!L151</f>
        <v>1350</v>
      </c>
      <c r="J118" s="282"/>
      <c r="K118" s="22">
        <f>Report!N151</f>
        <v>1350</v>
      </c>
      <c r="L118" s="282"/>
      <c r="M118" s="22">
        <f>Report!P151</f>
        <v>1850</v>
      </c>
    </row>
    <row r="119" spans="1:13" s="6" customFormat="1" x14ac:dyDescent="0.25">
      <c r="B119" s="12"/>
      <c r="C119" s="276" t="str">
        <f>Report!C154</f>
        <v>Community Development Loan guarantees (Section 108)</v>
      </c>
      <c r="D119" s="280"/>
      <c r="E119" s="280"/>
      <c r="F119" s="280"/>
      <c r="G119" s="280"/>
      <c r="H119" s="280"/>
      <c r="I119" s="4" t="s">
        <v>6</v>
      </c>
      <c r="J119" s="277"/>
      <c r="K119" s="4" t="s">
        <v>6</v>
      </c>
      <c r="L119" s="277"/>
      <c r="M119" s="4" t="s">
        <v>6</v>
      </c>
    </row>
    <row r="120" spans="1:13" s="6" customFormat="1" x14ac:dyDescent="0.25">
      <c r="A120" s="6" t="s">
        <v>0</v>
      </c>
      <c r="B120" s="13" t="s">
        <v>47</v>
      </c>
      <c r="C120" s="276"/>
      <c r="D120" s="280" t="str">
        <f>Report!D155</f>
        <v>Loan Guarantee Limitation………………………………………………………………………………………………………………………………………………………………………………..</v>
      </c>
      <c r="E120" s="280"/>
      <c r="F120" s="280"/>
      <c r="G120" s="280"/>
      <c r="H120" s="280"/>
      <c r="I120" s="4" t="str">
        <f>Report!L155</f>
        <v>[300]</v>
      </c>
      <c r="J120" s="277"/>
      <c r="K120" s="4" t="str">
        <f>Report!N155</f>
        <v>[300]</v>
      </c>
      <c r="L120" s="277"/>
      <c r="M120" s="4" t="str">
        <f>Report!P155</f>
        <v>[300]</v>
      </c>
    </row>
    <row r="121" spans="1:13" s="6" customFormat="1" x14ac:dyDescent="0.25">
      <c r="A121" s="6" t="s">
        <v>0</v>
      </c>
      <c r="B121" s="11" t="s">
        <v>48</v>
      </c>
      <c r="C121" s="276" t="str">
        <f>Report!C156</f>
        <v>Self-Help and Assisted Homeownership (SHOP)</v>
      </c>
      <c r="D121" s="280"/>
      <c r="E121" s="280"/>
      <c r="F121" s="280"/>
      <c r="G121" s="280"/>
      <c r="H121" s="280"/>
      <c r="I121" s="4" t="s">
        <v>6</v>
      </c>
      <c r="J121" s="277"/>
      <c r="K121" s="4" t="s">
        <v>6</v>
      </c>
      <c r="L121" s="277"/>
      <c r="M121" s="4" t="s">
        <v>6</v>
      </c>
    </row>
    <row r="122" spans="1:13" s="6" customFormat="1" x14ac:dyDescent="0.25">
      <c r="B122" s="12"/>
      <c r="C122" s="276"/>
      <c r="D122" s="280" t="str">
        <f>Report!D157</f>
        <v>SHOP………………………………………………………………………………………………………………………………………………………………………………..</v>
      </c>
      <c r="E122" s="280"/>
      <c r="F122" s="280"/>
      <c r="G122" s="280"/>
      <c r="H122" s="280"/>
      <c r="I122" s="4">
        <f>Report!L157</f>
        <v>10</v>
      </c>
      <c r="J122" s="277"/>
      <c r="K122" s="4">
        <f>Report!N157</f>
        <v>10</v>
      </c>
      <c r="L122" s="277"/>
      <c r="M122" s="4">
        <f>Report!P157</f>
        <v>10</v>
      </c>
    </row>
    <row r="123" spans="1:13" s="6" customFormat="1" x14ac:dyDescent="0.25">
      <c r="B123" s="12"/>
      <c r="C123" s="276"/>
      <c r="D123" s="280" t="str">
        <f>Report!D158</f>
        <v>Section 4 Capacity Building……………………………………………………………………………………………………………………………………………………………………………</v>
      </c>
      <c r="E123" s="280"/>
      <c r="F123" s="280"/>
      <c r="G123" s="280"/>
      <c r="H123" s="280"/>
      <c r="I123" s="4">
        <f>Report!L158</f>
        <v>36</v>
      </c>
      <c r="J123" s="277"/>
      <c r="K123" s="4">
        <f>Report!N158</f>
        <v>41</v>
      </c>
      <c r="L123" s="277"/>
      <c r="M123" s="4">
        <f>Report!P158</f>
        <v>41</v>
      </c>
    </row>
    <row r="124" spans="1:13" s="6" customFormat="1" x14ac:dyDescent="0.25">
      <c r="B124" s="12"/>
      <c r="C124" s="276"/>
      <c r="D124" s="280" t="str">
        <f>Report!D159</f>
        <v>Capacity Building for Rural Housing………………………………………………………………………………………………………………………………………………………………………………………………………………..</v>
      </c>
      <c r="E124" s="280"/>
      <c r="F124" s="280"/>
      <c r="G124" s="280"/>
      <c r="H124" s="280"/>
      <c r="I124" s="4">
        <f>Report!L159</f>
        <v>5</v>
      </c>
      <c r="J124" s="277"/>
      <c r="K124" s="4">
        <f>Report!N159</f>
        <v>5</v>
      </c>
      <c r="L124" s="277"/>
      <c r="M124" s="4">
        <f>Report!P159</f>
        <v>5</v>
      </c>
    </row>
    <row r="125" spans="1:13" s="6" customFormat="1" x14ac:dyDescent="0.25">
      <c r="B125" s="12"/>
      <c r="C125" s="276"/>
      <c r="D125" s="280" t="str">
        <f>Report!D160</f>
        <v>SHOP for Veterans………………………………………………………………………………………………………………………………………………………………………………..</v>
      </c>
      <c r="E125" s="280"/>
      <c r="F125" s="280"/>
      <c r="G125" s="280"/>
      <c r="H125" s="280"/>
      <c r="I125" s="4">
        <f>Report!L160</f>
        <v>4</v>
      </c>
      <c r="J125" s="277"/>
      <c r="K125" s="4">
        <f>Report!N160</f>
        <v>4</v>
      </c>
      <c r="L125" s="277"/>
      <c r="M125" s="4">
        <f>Report!P160</f>
        <v>4</v>
      </c>
    </row>
    <row r="126" spans="1:13" s="8" customFormat="1" x14ac:dyDescent="0.25">
      <c r="B126" s="15"/>
      <c r="C126" s="276"/>
      <c r="D126" s="276"/>
      <c r="E126" s="276" t="str">
        <f>Report!E161</f>
        <v>Total, SHOP………………………………………………………………………………………………………………………………………………………………………………..</v>
      </c>
      <c r="F126" s="276"/>
      <c r="G126" s="276"/>
      <c r="H126" s="276"/>
      <c r="I126" s="22">
        <f>Report!L161</f>
        <v>55</v>
      </c>
      <c r="J126" s="282"/>
      <c r="K126" s="22">
        <f>Report!N161</f>
        <v>60</v>
      </c>
      <c r="L126" s="282"/>
      <c r="M126" s="22">
        <f>Report!P161</f>
        <v>60</v>
      </c>
    </row>
    <row r="127" spans="1:13" s="6" customFormat="1" x14ac:dyDescent="0.25">
      <c r="A127" s="6" t="s">
        <v>0</v>
      </c>
      <c r="B127" s="11" t="s">
        <v>49</v>
      </c>
      <c r="C127" s="276" t="str">
        <f>Report!C164</f>
        <v>Homeless Assistance Grants</v>
      </c>
      <c r="D127" s="280"/>
      <c r="E127" s="280"/>
      <c r="F127" s="280"/>
      <c r="G127" s="280"/>
      <c r="H127" s="280"/>
      <c r="I127" s="4"/>
      <c r="J127" s="277"/>
      <c r="K127" s="4"/>
      <c r="L127" s="277"/>
      <c r="M127" s="4"/>
    </row>
    <row r="128" spans="1:13" s="6" customFormat="1" x14ac:dyDescent="0.25">
      <c r="A128" s="6" t="s">
        <v>0</v>
      </c>
      <c r="B128" s="12" t="s">
        <v>50</v>
      </c>
      <c r="C128" s="276"/>
      <c r="D128" s="280" t="str">
        <f>Report!D165</f>
        <v>Competitive Grant Renewals (Shelter Plus Care and Supportive Housing)………………………………………………………………………………………………………………………………………………………………………………..</v>
      </c>
      <c r="E128" s="280"/>
      <c r="F128" s="280"/>
      <c r="G128" s="280"/>
      <c r="H128" s="280"/>
      <c r="I128" s="4">
        <f>Report!L165</f>
        <v>2350</v>
      </c>
      <c r="J128" s="4"/>
      <c r="K128" s="4">
        <f>Report!N165</f>
        <v>2569</v>
      </c>
      <c r="L128" s="4"/>
      <c r="M128" s="4">
        <f>Report!P165</f>
        <v>3069</v>
      </c>
    </row>
    <row r="129" spans="2:13" s="6" customFormat="1" x14ac:dyDescent="0.25">
      <c r="B129" s="12"/>
      <c r="C129" s="276"/>
      <c r="D129" s="280" t="str">
        <f>Report!D166</f>
        <v>Emergency Solutions Grants………………………………………………………………………………………………………………………………………………………………………………..</v>
      </c>
      <c r="E129" s="280"/>
      <c r="F129" s="280"/>
      <c r="G129" s="280"/>
      <c r="H129" s="280"/>
      <c r="I129" s="4">
        <f>Report!L166</f>
        <v>290</v>
      </c>
      <c r="J129" s="4"/>
      <c r="K129" s="4">
        <f>Report!N166</f>
        <v>290</v>
      </c>
      <c r="L129" s="4"/>
      <c r="M129" s="4">
        <f>Report!P166</f>
        <v>290</v>
      </c>
    </row>
    <row r="130" spans="2:13" s="6" customFormat="1" x14ac:dyDescent="0.25">
      <c r="B130" s="11"/>
      <c r="C130" s="276"/>
      <c r="D130" s="280" t="str">
        <f>Report!D167</f>
        <v>National Homeless Data Analysis Project…………………………………………………………………………………………………………………………………………………………………………………………………</v>
      </c>
      <c r="E130" s="280"/>
      <c r="F130" s="280"/>
      <c r="G130" s="280"/>
      <c r="H130" s="280"/>
      <c r="I130" s="4">
        <f>Report!L167</f>
        <v>7</v>
      </c>
      <c r="J130" s="4"/>
      <c r="K130" s="4">
        <f>Report!N167</f>
        <v>7</v>
      </c>
      <c r="L130" s="4"/>
      <c r="M130" s="4">
        <f>Report!P167</f>
        <v>7</v>
      </c>
    </row>
    <row r="131" spans="2:13" s="6" customFormat="1" x14ac:dyDescent="0.25">
      <c r="B131" s="9"/>
      <c r="C131" s="276"/>
      <c r="D131" s="280" t="str">
        <f>Report!D168</f>
        <v>Youth Demonstration.........................................................................................................................................................................................................</v>
      </c>
      <c r="E131" s="280"/>
      <c r="F131" s="276"/>
      <c r="G131" s="276"/>
      <c r="H131" s="276"/>
      <c r="I131" s="4">
        <f>Report!L168</f>
        <v>70</v>
      </c>
      <c r="J131" s="4"/>
      <c r="K131" s="4">
        <f>Report!N168</f>
        <v>72</v>
      </c>
      <c r="L131" s="4"/>
      <c r="M131" s="4">
        <f>Report!P168</f>
        <v>82</v>
      </c>
    </row>
    <row r="132" spans="2:13" s="6" customFormat="1" x14ac:dyDescent="0.25">
      <c r="B132" s="9"/>
      <c r="C132" s="276"/>
      <c r="D132" s="280" t="str">
        <f>Report!D169</f>
        <v>Youth Technical Assistance.........................................................................................................................................................................................................</v>
      </c>
      <c r="E132" s="280"/>
      <c r="F132" s="276"/>
      <c r="G132" s="276"/>
      <c r="H132" s="276"/>
      <c r="I132" s="4">
        <f>Report!L169</f>
        <v>10</v>
      </c>
      <c r="J132" s="4"/>
      <c r="K132" s="4">
        <f>Report!N169</f>
        <v>10</v>
      </c>
      <c r="L132" s="4"/>
      <c r="M132" s="4">
        <f>Report!P169</f>
        <v>0</v>
      </c>
    </row>
    <row r="133" spans="2:13" s="6" customFormat="1" x14ac:dyDescent="0.25">
      <c r="B133" s="9"/>
      <c r="C133" s="276"/>
      <c r="D133" s="280" t="str">
        <f>Report!D172</f>
        <v>Housing Needs for Human Trafficking Victims……...…………….……...…………….……...…………….</v>
      </c>
      <c r="E133" s="280"/>
      <c r="F133" s="276"/>
      <c r="G133" s="276"/>
      <c r="H133" s="276"/>
      <c r="I133" s="4" t="str">
        <f>Report!L172</f>
        <v>[14]</v>
      </c>
      <c r="J133" s="4"/>
      <c r="K133" s="4">
        <f>Report!N172</f>
        <v>0</v>
      </c>
      <c r="L133" s="4"/>
      <c r="M133" s="4">
        <f>Report!P172</f>
        <v>0</v>
      </c>
    </row>
    <row r="134" spans="2:13" s="6" customFormat="1" x14ac:dyDescent="0.25">
      <c r="B134" s="9"/>
      <c r="C134" s="276"/>
      <c r="D134" s="280" t="str">
        <f>Report!D173</f>
        <v>Rapid Rehousing for Victims of Domestic Violence……...…………….……...…………….……...…………….……...…………….</v>
      </c>
      <c r="E134" s="280"/>
      <c r="F134" s="276"/>
      <c r="G134" s="276"/>
      <c r="H134" s="276"/>
      <c r="I134" s="4">
        <f>Report!L173</f>
        <v>50</v>
      </c>
      <c r="J134" s="4"/>
      <c r="K134" s="4">
        <f>Report!N173</f>
        <v>52</v>
      </c>
      <c r="L134" s="4"/>
      <c r="M134" s="4">
        <f>Report!P173</f>
        <v>52</v>
      </c>
    </row>
    <row r="135" spans="2:13" s="6" customFormat="1" x14ac:dyDescent="0.25">
      <c r="B135" s="9"/>
      <c r="C135" s="276"/>
      <c r="D135" s="280" t="str">
        <f>Report!D176</f>
        <v>Supplemental.........................................................................................................................................................................................................</v>
      </c>
      <c r="E135" s="280"/>
      <c r="F135" s="276"/>
      <c r="G135" s="276"/>
      <c r="H135" s="276"/>
      <c r="I135" s="4">
        <f>Report!L176</f>
        <v>4000</v>
      </c>
      <c r="J135" s="4"/>
      <c r="K135" s="4">
        <f>Report!N176</f>
        <v>0</v>
      </c>
      <c r="L135" s="4"/>
      <c r="M135" s="4">
        <f>Report!P176</f>
        <v>0</v>
      </c>
    </row>
    <row r="136" spans="2:13" s="8" customFormat="1" x14ac:dyDescent="0.25">
      <c r="B136" s="9"/>
      <c r="C136" s="276"/>
      <c r="D136" s="276"/>
      <c r="E136" s="276" t="str">
        <f>Report!E177</f>
        <v>Total, Homeless.........................................................................................................................................................................................................</v>
      </c>
      <c r="F136" s="276"/>
      <c r="G136" s="276"/>
      <c r="H136" s="276"/>
      <c r="I136" s="22">
        <f>Report!L177</f>
        <v>6777</v>
      </c>
      <c r="J136" s="22"/>
      <c r="K136" s="22">
        <f>Report!N177</f>
        <v>3000</v>
      </c>
      <c r="L136" s="22"/>
      <c r="M136" s="22">
        <f>Report!P177</f>
        <v>3500</v>
      </c>
    </row>
    <row r="137" spans="2:13" s="6" customFormat="1" x14ac:dyDescent="0.25">
      <c r="B137" s="9"/>
      <c r="C137" s="276" t="str">
        <f>Report!C180</f>
        <v>Housing Opportunities for Persons with AIDS (HOPWA)</v>
      </c>
      <c r="D137" s="280"/>
      <c r="E137" s="280"/>
      <c r="F137" s="276"/>
      <c r="G137" s="276"/>
      <c r="H137" s="276"/>
      <c r="I137" s="22"/>
      <c r="J137" s="277"/>
      <c r="K137" s="22"/>
      <c r="L137" s="277"/>
      <c r="M137" s="22"/>
    </row>
    <row r="138" spans="2:13" s="6" customFormat="1" x14ac:dyDescent="0.25">
      <c r="B138" s="9"/>
      <c r="C138" s="276"/>
      <c r="D138" s="280" t="str">
        <f>Report!D181</f>
        <v>Formula Grants................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</v>
      </c>
      <c r="E138" s="280"/>
      <c r="F138" s="276"/>
      <c r="G138" s="276"/>
      <c r="H138" s="276"/>
      <c r="I138" s="4">
        <f>Report!L181</f>
        <v>369</v>
      </c>
      <c r="J138" s="277"/>
      <c r="K138" s="4">
        <f>Report!N181</f>
        <v>387</v>
      </c>
      <c r="L138" s="277"/>
      <c r="M138" s="4">
        <f>Report!P181</f>
        <v>405</v>
      </c>
    </row>
    <row r="139" spans="2:13" s="6" customFormat="1" x14ac:dyDescent="0.25">
      <c r="B139" s="9"/>
      <c r="C139" s="276"/>
      <c r="D139" s="280" t="str">
        <f>Report!D182</f>
        <v>Competitive Grants………………………………………………………………………………………………………………………………………………………………………………..</v>
      </c>
      <c r="E139" s="280"/>
      <c r="F139" s="276"/>
      <c r="G139" s="276"/>
      <c r="H139" s="276"/>
      <c r="I139" s="4">
        <f>Report!L182</f>
        <v>41</v>
      </c>
      <c r="J139" s="277"/>
      <c r="K139" s="4">
        <f>Report!N182</f>
        <v>43</v>
      </c>
      <c r="L139" s="277"/>
      <c r="M139" s="4">
        <f>Report!P182</f>
        <v>45</v>
      </c>
    </row>
    <row r="140" spans="2:13" s="6" customFormat="1" x14ac:dyDescent="0.25">
      <c r="B140" s="9"/>
      <c r="C140" s="276"/>
      <c r="D140" s="280" t="str">
        <f>Report!D184</f>
        <v>CARES Act Formula Grants………………………………………………………………………………………………………………………………………………………………………………..</v>
      </c>
      <c r="E140" s="280"/>
      <c r="F140" s="276"/>
      <c r="G140" s="276"/>
      <c r="H140" s="276"/>
      <c r="I140" s="4">
        <f>Report!L184</f>
        <v>53.7</v>
      </c>
      <c r="J140" s="277"/>
      <c r="K140" s="4">
        <f>Report!N184</f>
        <v>0</v>
      </c>
      <c r="L140" s="277"/>
      <c r="M140" s="4">
        <f>Report!P184</f>
        <v>0</v>
      </c>
    </row>
    <row r="141" spans="2:13" s="6" customFormat="1" x14ac:dyDescent="0.25">
      <c r="B141" s="9"/>
      <c r="C141" s="276"/>
      <c r="D141" s="280" t="str">
        <f>Report!D185</f>
        <v>CARES Act Competitive Grants………………………………………………………………………………………………………………………………………………………………………………..</v>
      </c>
      <c r="E141" s="280"/>
      <c r="F141" s="276"/>
      <c r="G141" s="276"/>
      <c r="H141" s="276"/>
      <c r="I141" s="4">
        <f>Report!L185</f>
        <v>10</v>
      </c>
      <c r="J141" s="277"/>
      <c r="K141" s="4">
        <f>Report!N185</f>
        <v>0</v>
      </c>
      <c r="L141" s="277"/>
      <c r="M141" s="4">
        <f>Report!P185</f>
        <v>0</v>
      </c>
    </row>
    <row r="142" spans="2:13" s="6" customFormat="1" x14ac:dyDescent="0.25">
      <c r="B142" s="9"/>
      <c r="C142" s="276"/>
      <c r="D142" s="280" t="str">
        <f>Report!D186</f>
        <v>CARES Act Technical Assistance………………………………………………………………………………………………………………………………………………………………………………..</v>
      </c>
      <c r="E142" s="280"/>
      <c r="F142" s="276"/>
      <c r="G142" s="276"/>
      <c r="H142" s="276"/>
      <c r="I142" s="4">
        <f>Report!L186</f>
        <v>1.3</v>
      </c>
      <c r="J142" s="277"/>
      <c r="K142" s="4">
        <f>Report!N186</f>
        <v>0</v>
      </c>
      <c r="L142" s="277"/>
      <c r="M142" s="4">
        <f>Report!P186</f>
        <v>0</v>
      </c>
    </row>
    <row r="143" spans="2:13" s="8" customFormat="1" x14ac:dyDescent="0.25">
      <c r="B143" s="9"/>
      <c r="C143" s="276"/>
      <c r="D143" s="276"/>
      <c r="E143" s="276" t="str">
        <f>Report!E187</f>
        <v>Total, HOPWA………………………………………………………………………………………………………………………………………………………………………………..</v>
      </c>
      <c r="F143" s="276"/>
      <c r="G143" s="276"/>
      <c r="H143" s="276"/>
      <c r="I143" s="22">
        <f>Report!L187</f>
        <v>475</v>
      </c>
      <c r="J143" s="282"/>
      <c r="K143" s="22">
        <f>Report!N187</f>
        <v>430</v>
      </c>
      <c r="L143" s="282"/>
      <c r="M143" s="22">
        <f>Report!P187</f>
        <v>450</v>
      </c>
    </row>
    <row r="144" spans="2:13" s="8" customFormat="1" x14ac:dyDescent="0.25">
      <c r="B144" s="9"/>
      <c r="C144" s="276"/>
      <c r="D144" s="276" t="str">
        <f>Report!D190</f>
        <v>Subtotal, Community Planning and Development...........................................................</v>
      </c>
      <c r="E144" s="276"/>
      <c r="F144" s="276"/>
      <c r="G144" s="276"/>
      <c r="H144" s="276"/>
      <c r="I144" s="22">
        <f>Report!L190</f>
        <v>17082</v>
      </c>
      <c r="J144" s="282"/>
      <c r="K144" s="22">
        <f>Report!N190</f>
        <v>8315</v>
      </c>
      <c r="L144" s="282"/>
      <c r="M144" s="22">
        <f>Report!P190</f>
        <v>9630</v>
      </c>
    </row>
    <row r="145" spans="1:13" s="6" customFormat="1" x14ac:dyDescent="0.25">
      <c r="B145" s="9"/>
      <c r="C145" s="276"/>
      <c r="D145" s="280"/>
      <c r="E145" s="280"/>
      <c r="F145" s="276"/>
      <c r="G145" s="276"/>
      <c r="H145" s="285"/>
      <c r="I145" s="4" t="s">
        <v>6</v>
      </c>
      <c r="J145" s="277"/>
      <c r="K145" s="4" t="s">
        <v>6</v>
      </c>
      <c r="L145" s="279"/>
      <c r="M145" s="4" t="s">
        <v>6</v>
      </c>
    </row>
    <row r="146" spans="1:13" s="6" customFormat="1" x14ac:dyDescent="0.25">
      <c r="A146" s="6" t="s">
        <v>0</v>
      </c>
      <c r="B146" s="16" t="s">
        <v>51</v>
      </c>
      <c r="C146" s="276" t="str">
        <f>Report!C194</f>
        <v>HOUSING PROGRAMS</v>
      </c>
      <c r="D146" s="280"/>
      <c r="E146" s="280"/>
      <c r="F146" s="289"/>
      <c r="G146" s="289"/>
      <c r="H146" s="289"/>
      <c r="I146" s="4" t="s">
        <v>6</v>
      </c>
      <c r="J146" s="277"/>
      <c r="K146" s="4" t="s">
        <v>6</v>
      </c>
      <c r="L146" s="277"/>
      <c r="M146" s="4" t="s">
        <v>6</v>
      </c>
    </row>
    <row r="147" spans="1:13" s="6" customFormat="1" x14ac:dyDescent="0.25">
      <c r="A147" s="6" t="s">
        <v>0</v>
      </c>
      <c r="B147" s="11" t="s">
        <v>52</v>
      </c>
      <c r="C147" s="276" t="str">
        <f>Report!C195</f>
        <v>Project-Based Rental Assistance</v>
      </c>
      <c r="D147" s="280"/>
      <c r="E147" s="280"/>
      <c r="F147" s="289"/>
      <c r="G147" s="289"/>
      <c r="H147" s="289"/>
      <c r="I147" s="4" t="s">
        <v>6</v>
      </c>
      <c r="J147" s="277"/>
      <c r="K147" s="4" t="s">
        <v>6</v>
      </c>
      <c r="L147" s="277"/>
      <c r="M147" s="4" t="s">
        <v>6</v>
      </c>
    </row>
    <row r="148" spans="1:13" s="6" customFormat="1" x14ac:dyDescent="0.25">
      <c r="B148" s="12"/>
      <c r="C148" s="276"/>
      <c r="D148" s="280" t="str">
        <f>Report!D196</f>
        <v>Section 8 Contract Renewals………………………………………………………………………………………………………………………………………………………………………………..</v>
      </c>
      <c r="E148" s="280"/>
      <c r="F148" s="289"/>
      <c r="G148" s="289"/>
      <c r="H148" s="289"/>
      <c r="I148" s="303">
        <f>Report!L196</f>
        <v>12010</v>
      </c>
      <c r="J148" s="303"/>
      <c r="K148" s="303">
        <f>Report!N196</f>
        <v>12879</v>
      </c>
      <c r="L148" s="303"/>
      <c r="M148" s="303">
        <f>Report!P196</f>
        <v>13535</v>
      </c>
    </row>
    <row r="149" spans="1:13" s="6" customFormat="1" x14ac:dyDescent="0.25">
      <c r="B149" s="12"/>
      <c r="C149" s="276"/>
      <c r="D149" s="280" t="str">
        <f>Report!D197</f>
        <v>Contract Administrators…………………………………………………………………………</v>
      </c>
      <c r="E149" s="280"/>
      <c r="F149" s="289"/>
      <c r="G149" s="289"/>
      <c r="H149" s="289"/>
      <c r="I149" s="4">
        <f>Report!L197</f>
        <v>345</v>
      </c>
      <c r="J149" s="277"/>
      <c r="K149" s="4">
        <f>Report!N197</f>
        <v>350</v>
      </c>
      <c r="L149" s="277"/>
      <c r="M149" s="4">
        <f>Report!P197</f>
        <v>355</v>
      </c>
    </row>
    <row r="150" spans="1:13" s="6" customFormat="1" x14ac:dyDescent="0.25">
      <c r="B150" s="13"/>
      <c r="C150" s="276"/>
      <c r="D150" s="280" t="str">
        <f>Report!D198</f>
        <v>Advanced Appropriation for FY 2020………………………………………………………………………………………………………………………………………………………………………………..</v>
      </c>
      <c r="E150" s="280"/>
      <c r="F150" s="289"/>
      <c r="G150" s="289"/>
      <c r="H150" s="289"/>
      <c r="I150" s="4" t="str">
        <f>Report!L198</f>
        <v>[400]</v>
      </c>
      <c r="J150" s="277"/>
      <c r="K150" s="4">
        <f>Report!N198</f>
        <v>0</v>
      </c>
      <c r="L150" s="277"/>
      <c r="M150" s="4">
        <f>Report!P198</f>
        <v>0</v>
      </c>
    </row>
    <row r="151" spans="1:13" s="6" customFormat="1" x14ac:dyDescent="0.25">
      <c r="B151" s="13"/>
      <c r="C151" s="276"/>
      <c r="D151" s="280" t="str">
        <f>Report!D199</f>
        <v>Advanced Appropriation for FY 2021…………………………………………………………</v>
      </c>
      <c r="E151" s="280"/>
      <c r="F151" s="289"/>
      <c r="G151" s="289"/>
      <c r="H151" s="289"/>
      <c r="I151" s="4" t="str">
        <f>Report!L199</f>
        <v>[(400)]</v>
      </c>
      <c r="J151" s="277"/>
      <c r="K151" s="4" t="str">
        <f>Report!N199</f>
        <v>[400]</v>
      </c>
      <c r="L151" s="277"/>
      <c r="M151" s="4">
        <f>Report!P199</f>
        <v>0</v>
      </c>
    </row>
    <row r="152" spans="1:13" s="6" customFormat="1" x14ac:dyDescent="0.25">
      <c r="B152" s="13"/>
      <c r="C152" s="276"/>
      <c r="D152" s="280" t="str">
        <f>Report!D200</f>
        <v>Advanced Appropriation for FY 2022……………………………………………………………………………………………………………………………………………….</v>
      </c>
      <c r="E152" s="280"/>
      <c r="F152" s="289"/>
      <c r="G152" s="289"/>
      <c r="H152" s="289"/>
      <c r="I152" s="4" t="str">
        <f>Report!L200</f>
        <v>[…]</v>
      </c>
      <c r="J152" s="277"/>
      <c r="K152" s="4" t="str">
        <f>Report!N200</f>
        <v>[(400)]</v>
      </c>
      <c r="L152" s="277"/>
      <c r="M152" s="4" t="str">
        <f>Report!P200</f>
        <v>[400]</v>
      </c>
    </row>
    <row r="153" spans="1:13" s="6" customFormat="1" x14ac:dyDescent="0.25">
      <c r="B153" s="13"/>
      <c r="C153" s="276"/>
      <c r="D153" s="280" t="str">
        <f>Report!D201</f>
        <v>Advanced Appropriation for FY 2023……………………………………………………………………………………………………………………………………………….</v>
      </c>
      <c r="E153" s="280"/>
      <c r="F153" s="289"/>
      <c r="G153" s="289"/>
      <c r="H153" s="289"/>
      <c r="I153" s="4" t="str">
        <f>Report!L201</f>
        <v>[…]</v>
      </c>
      <c r="J153" s="277"/>
      <c r="K153" s="4" t="str">
        <f>Report!N201</f>
        <v>[…]</v>
      </c>
      <c r="L153" s="277"/>
      <c r="M153" s="4" t="str">
        <f>Report!P201</f>
        <v>[(400)]</v>
      </c>
    </row>
    <row r="154" spans="1:13" s="6" customFormat="1" x14ac:dyDescent="0.25">
      <c r="B154" s="13"/>
      <c r="C154" s="276"/>
      <c r="D154" s="280" t="str">
        <f>Report!D202</f>
        <v>Tenant Resources Network…………………………………………………………………………………………………………………………………………………….</v>
      </c>
      <c r="E154" s="280"/>
      <c r="F154" s="289"/>
      <c r="G154" s="289"/>
      <c r="H154" s="289"/>
      <c r="I154" s="4">
        <f>Report!L202</f>
        <v>2</v>
      </c>
      <c r="J154" s="277"/>
      <c r="K154" s="4">
        <f>Report!N202</f>
        <v>6</v>
      </c>
      <c r="L154" s="277"/>
      <c r="M154" s="4">
        <f>Report!P202</f>
        <v>10</v>
      </c>
    </row>
    <row r="155" spans="1:13" s="6" customFormat="1" x14ac:dyDescent="0.25">
      <c r="B155" s="11"/>
      <c r="C155" s="276"/>
      <c r="D155" s="280" t="str">
        <f>Report!D203</f>
        <v>Mod Rehab and SRO.........................................................................................................................................................................................................</v>
      </c>
      <c r="E155" s="280"/>
      <c r="F155" s="289"/>
      <c r="G155" s="289"/>
      <c r="H155" s="289"/>
      <c r="I155" s="4">
        <f>Report!L203</f>
        <v>213</v>
      </c>
      <c r="J155" s="277"/>
      <c r="K155" s="4">
        <f>Report!N203</f>
        <v>230</v>
      </c>
      <c r="L155" s="277"/>
      <c r="M155" s="4">
        <f>Report!P203</f>
        <v>160</v>
      </c>
    </row>
    <row r="156" spans="1:13" s="6" customFormat="1" x14ac:dyDescent="0.25">
      <c r="B156" s="11"/>
      <c r="C156" s="276"/>
      <c r="D156" s="280" t="str">
        <f>Report!D204</f>
        <v>Section 8 Contract Renewals (CARES Act).........................................................................................................................................................................................................</v>
      </c>
      <c r="E156" s="280"/>
      <c r="F156" s="289"/>
      <c r="G156" s="289"/>
      <c r="H156" s="289"/>
      <c r="I156" s="4">
        <f>Report!L204</f>
        <v>1000</v>
      </c>
      <c r="J156" s="277"/>
      <c r="K156" s="4">
        <f>Report!N204</f>
        <v>0</v>
      </c>
      <c r="L156" s="277"/>
      <c r="M156" s="4">
        <f>Report!P204</f>
        <v>0</v>
      </c>
    </row>
    <row r="157" spans="1:13" s="6" customFormat="1" x14ac:dyDescent="0.25">
      <c r="A157" s="6" t="s">
        <v>0</v>
      </c>
      <c r="B157" s="11" t="s">
        <v>56</v>
      </c>
      <c r="C157" s="276"/>
      <c r="D157" s="280" t="str">
        <f>Report!D207</f>
        <v>Rental Assistance Demonstration (transfer)………………………………………………………………………………………………</v>
      </c>
      <c r="E157" s="280"/>
      <c r="F157" s="289"/>
      <c r="G157" s="289"/>
      <c r="H157" s="289"/>
      <c r="I157" s="4" t="str">
        <f>Report!L207</f>
        <v>[41]</v>
      </c>
      <c r="J157" s="277"/>
      <c r="K157" s="4" t="str">
        <f>Report!N207</f>
        <v>[59]</v>
      </c>
      <c r="L157" s="277"/>
      <c r="M157" s="4" t="str">
        <f>Report!P207</f>
        <v>[81]</v>
      </c>
    </row>
    <row r="158" spans="1:13" s="6" customFormat="1" x14ac:dyDescent="0.25">
      <c r="A158" s="6" t="s">
        <v>0</v>
      </c>
      <c r="B158" s="17" t="s">
        <v>57</v>
      </c>
      <c r="C158" s="276"/>
      <c r="D158" s="280" t="str">
        <f>Report!D208</f>
        <v>Rescission.........................................................................................................................................................................................................</v>
      </c>
      <c r="E158" s="280"/>
      <c r="F158" s="289"/>
      <c r="G158" s="289"/>
      <c r="H158" s="289"/>
      <c r="I158" s="4">
        <f>Report!L208</f>
        <v>0</v>
      </c>
      <c r="J158" s="277"/>
      <c r="K158" s="4">
        <f>Report!N208</f>
        <v>0</v>
      </c>
      <c r="L158" s="277"/>
      <c r="M158" s="4">
        <f>Report!P208</f>
        <v>0</v>
      </c>
    </row>
    <row r="159" spans="1:13" s="8" customFormat="1" x14ac:dyDescent="0.25">
      <c r="A159" s="8" t="s">
        <v>0</v>
      </c>
      <c r="B159" s="268" t="s">
        <v>58</v>
      </c>
      <c r="C159" s="276"/>
      <c r="D159" s="276" t="s">
        <v>6</v>
      </c>
      <c r="E159" s="276" t="str">
        <f>Report!E209</f>
        <v>Total, Project-Based Rental Assistance……………………………………………………………………………………</v>
      </c>
      <c r="F159" s="289"/>
      <c r="G159" s="289"/>
      <c r="H159" s="289"/>
      <c r="I159" s="22">
        <f>Report!L209</f>
        <v>13570</v>
      </c>
      <c r="J159" s="282"/>
      <c r="K159" s="22">
        <f>Report!N209</f>
        <v>13465</v>
      </c>
      <c r="L159" s="282"/>
      <c r="M159" s="22">
        <f>Report!P209</f>
        <v>14060</v>
      </c>
    </row>
    <row r="160" spans="1:13" s="6" customFormat="1" x14ac:dyDescent="0.25">
      <c r="B160" s="11"/>
      <c r="C160" s="276" t="str">
        <f>Report!C214</f>
        <v>Housing Counseling Assistance</v>
      </c>
      <c r="D160" s="280"/>
      <c r="E160" s="280"/>
      <c r="F160" s="284"/>
      <c r="G160" s="284"/>
      <c r="H160" s="284"/>
      <c r="I160" s="4"/>
      <c r="J160" s="277"/>
      <c r="K160" s="4"/>
      <c r="L160" s="277"/>
      <c r="M160" s="4"/>
    </row>
    <row r="161" spans="1:13" s="6" customFormat="1" x14ac:dyDescent="0.25">
      <c r="B161" s="11"/>
      <c r="C161" s="276"/>
      <c r="D161" s="280" t="str">
        <f>Report!D215</f>
        <v>Housing Counseling Assistance……………………………………………………………………………………………………………………………………………………………</v>
      </c>
      <c r="E161" s="280"/>
      <c r="F161" s="284"/>
      <c r="G161" s="284"/>
      <c r="H161" s="284"/>
      <c r="I161" s="4">
        <f>Report!L215</f>
        <v>45</v>
      </c>
      <c r="J161" s="277"/>
      <c r="K161" s="4">
        <f>Report!N215</f>
        <v>54</v>
      </c>
      <c r="L161" s="277"/>
      <c r="M161" s="4">
        <f>Report!P215</f>
        <v>61.4</v>
      </c>
    </row>
    <row r="162" spans="1:13" s="6" customFormat="1" x14ac:dyDescent="0.25">
      <c r="C162" s="276"/>
      <c r="D162" s="280" t="str">
        <f>Report!D216</f>
        <v>Training Grants……………………………………………………………………………………………………………………………………………………………</v>
      </c>
      <c r="E162" s="280"/>
      <c r="F162" s="284"/>
      <c r="G162" s="284"/>
      <c r="H162" s="284"/>
      <c r="I162" s="4" t="str">
        <f>Report!L216</f>
        <v>[3]</v>
      </c>
      <c r="J162" s="277"/>
      <c r="K162" s="4" t="str">
        <f>Report!N216</f>
        <v>[3]</v>
      </c>
      <c r="L162" s="277"/>
      <c r="M162" s="4" t="str">
        <f>Report!P216</f>
        <v>[3]</v>
      </c>
    </row>
    <row r="163" spans="1:13" s="6" customFormat="1" x14ac:dyDescent="0.25">
      <c r="C163" s="276"/>
      <c r="D163" s="280" t="str">
        <f>Report!D217</f>
        <v>Certification Grants……………………………………………………………………………………………………………………………………………….</v>
      </c>
      <c r="E163" s="280"/>
      <c r="F163" s="19"/>
      <c r="G163" s="19"/>
      <c r="H163" s="19"/>
      <c r="I163" s="4">
        <f>Report!L217</f>
        <v>3</v>
      </c>
      <c r="J163" s="277"/>
      <c r="K163" s="4">
        <f>Report!N217</f>
        <v>0</v>
      </c>
      <c r="L163" s="277"/>
      <c r="M163" s="4">
        <f>Report!P217</f>
        <v>0</v>
      </c>
    </row>
    <row r="164" spans="1:13" s="6" customFormat="1" x14ac:dyDescent="0.25">
      <c r="B164" s="12"/>
      <c r="C164" s="276"/>
      <c r="D164" s="280" t="str">
        <f>Report!D218</f>
        <v>Administrative Contract Services……………………………………………………………………………………………………………………………………………….</v>
      </c>
      <c r="E164" s="280"/>
      <c r="F164" s="19"/>
      <c r="G164" s="19"/>
      <c r="H164" s="19"/>
      <c r="I164" s="4">
        <f>Report!L218</f>
        <v>4.5</v>
      </c>
      <c r="J164" s="277"/>
      <c r="K164" s="4">
        <f>Report!N218</f>
        <v>4</v>
      </c>
      <c r="L164" s="277"/>
      <c r="M164" s="4">
        <f>Report!P218</f>
        <v>4.5</v>
      </c>
    </row>
    <row r="165" spans="1:13" s="6" customFormat="1" x14ac:dyDescent="0.25">
      <c r="C165" s="276"/>
      <c r="D165" s="280" t="str">
        <f>Report!D219</f>
        <v>Legal Assistance Grants……………………………………………………………………………………………………………………………………………….</v>
      </c>
      <c r="E165" s="280"/>
      <c r="F165" s="19"/>
      <c r="G165" s="19"/>
      <c r="H165" s="19"/>
      <c r="I165" s="4">
        <f>Report!L219</f>
        <v>0</v>
      </c>
      <c r="J165" s="277"/>
      <c r="K165" s="4">
        <f>Report!N219</f>
        <v>20</v>
      </c>
      <c r="L165" s="277"/>
      <c r="M165" s="4">
        <f>Report!P219</f>
        <v>20</v>
      </c>
    </row>
    <row r="166" spans="1:13" s="8" customFormat="1" x14ac:dyDescent="0.25">
      <c r="C166" s="276"/>
      <c r="D166" s="276"/>
      <c r="E166" s="276" t="str">
        <f>Report!E220</f>
        <v>Total, Housing Counseling Assistance…………………………………………………………………………………………………………………………………………………………………..</v>
      </c>
      <c r="F166" s="21"/>
      <c r="G166" s="21"/>
      <c r="H166" s="21"/>
      <c r="I166" s="22">
        <f>Report!L220</f>
        <v>52.5</v>
      </c>
      <c r="J166" s="282"/>
      <c r="K166" s="22">
        <f>Report!N220</f>
        <v>78</v>
      </c>
      <c r="L166" s="282"/>
      <c r="M166" s="22">
        <f>Report!P220</f>
        <v>85.9</v>
      </c>
    </row>
    <row r="167" spans="1:13" s="6" customFormat="1" x14ac:dyDescent="0.25">
      <c r="A167" s="6" t="s">
        <v>0</v>
      </c>
      <c r="B167" s="12" t="s">
        <v>70</v>
      </c>
      <c r="C167" s="276" t="str">
        <f>Report!C223</f>
        <v xml:space="preserve">Supportive Housing for the Elderly (Section 202) </v>
      </c>
      <c r="D167" s="280"/>
      <c r="E167" s="280"/>
      <c r="F167" s="280"/>
      <c r="G167" s="280"/>
      <c r="H167" s="280"/>
      <c r="I167" s="4" t="s">
        <v>6</v>
      </c>
      <c r="J167" s="277"/>
      <c r="K167" s="4" t="s">
        <v>71</v>
      </c>
      <c r="L167" s="277"/>
      <c r="M167" s="281" t="s">
        <v>6</v>
      </c>
    </row>
    <row r="168" spans="1:13" s="6" customFormat="1" x14ac:dyDescent="0.25">
      <c r="A168" s="6" t="s">
        <v>0</v>
      </c>
      <c r="B168" s="12" t="s">
        <v>72</v>
      </c>
      <c r="C168" s="276"/>
      <c r="D168" s="280" t="str">
        <f>Report!D224</f>
        <v>Capital Advance (Expansion)…………………………………………………………………………………………………………………………………………………………………………………………………..…………………………………….</v>
      </c>
      <c r="E168" s="280"/>
      <c r="F168" s="280"/>
      <c r="G168" s="280"/>
      <c r="H168" s="280"/>
      <c r="I168" s="281">
        <f>Report!L224</f>
        <v>89</v>
      </c>
      <c r="J168" s="281"/>
      <c r="K168" s="281">
        <f>Report!N224</f>
        <v>47</v>
      </c>
      <c r="L168" s="281"/>
      <c r="M168" s="281">
        <f>Report!P224</f>
        <v>100</v>
      </c>
    </row>
    <row r="169" spans="1:13" s="6" customFormat="1" x14ac:dyDescent="0.25">
      <c r="A169" s="6" t="s">
        <v>0</v>
      </c>
      <c r="B169" s="12" t="s">
        <v>73</v>
      </c>
      <c r="C169" s="276"/>
      <c r="D169" s="280" t="str">
        <f>Report!D225</f>
        <v xml:space="preserve">Capital Advance Amendments and Other Expenses…………………………………………………………………………………………………………………………………………………………………………………………………..……………………………………. </v>
      </c>
      <c r="E169" s="280"/>
      <c r="F169" s="19"/>
      <c r="G169" s="280"/>
      <c r="H169" s="280"/>
      <c r="I169" s="4">
        <f>Report!L225</f>
        <v>3</v>
      </c>
      <c r="J169" s="277"/>
      <c r="K169" s="4">
        <f>Report!N225</f>
        <v>3</v>
      </c>
      <c r="L169" s="277"/>
      <c r="M169" s="4">
        <f>Report!P225</f>
        <v>3</v>
      </c>
    </row>
    <row r="170" spans="1:13" s="6" customFormat="1" x14ac:dyDescent="0.25">
      <c r="A170" s="6" t="s">
        <v>0</v>
      </c>
      <c r="B170" s="12" t="s">
        <v>75</v>
      </c>
      <c r="C170" s="276"/>
      <c r="D170" s="280" t="str">
        <f>Report!D226</f>
        <v xml:space="preserve">Elderly PRAC/SPRAC Renewals/Amendments…………………………………………………………………………………………………………………………………………………………………………………………………..……………………………………. </v>
      </c>
      <c r="E170" s="280"/>
      <c r="F170" s="19"/>
      <c r="G170" s="280"/>
      <c r="H170" s="280"/>
      <c r="I170" s="4">
        <f>Report!L226</f>
        <v>590</v>
      </c>
      <c r="J170" s="277"/>
      <c r="K170" s="4">
        <f>Report!N226</f>
        <v>661</v>
      </c>
      <c r="L170" s="277"/>
      <c r="M170" s="4">
        <f>Report!P226</f>
        <v>700</v>
      </c>
    </row>
    <row r="171" spans="1:13" s="6" customFormat="1" x14ac:dyDescent="0.25">
      <c r="A171" s="6" t="s">
        <v>0</v>
      </c>
      <c r="B171" s="6" t="s">
        <v>77</v>
      </c>
      <c r="C171" s="276"/>
      <c r="D171" s="280" t="str">
        <f>Report!D227</f>
        <v xml:space="preserve">Service Coordinators/Congregate Services…………………………………………………………………………………………………………………………………………………………………………………………………..…………………………………….  </v>
      </c>
      <c r="E171" s="280"/>
      <c r="F171" s="19"/>
      <c r="G171" s="280"/>
      <c r="H171" s="280"/>
      <c r="I171" s="4">
        <f>Report!L227</f>
        <v>100</v>
      </c>
      <c r="J171" s="277"/>
      <c r="K171" s="4">
        <f>Report!N227</f>
        <v>125</v>
      </c>
      <c r="L171" s="277"/>
      <c r="M171" s="4">
        <f>Report!P227</f>
        <v>125</v>
      </c>
    </row>
    <row r="172" spans="1:13" s="6" customFormat="1" x14ac:dyDescent="0.25">
      <c r="A172" s="6" t="s">
        <v>0</v>
      </c>
      <c r="B172" s="14" t="s">
        <v>79</v>
      </c>
      <c r="C172" s="276"/>
      <c r="D172" s="280" t="str">
        <f>Report!D228</f>
        <v xml:space="preserve">Senior Preservation Rental Assistance Contracts (Expansion)…………………………………………………………………………………………………………………………………………………………………………………………………..……………………………………. </v>
      </c>
      <c r="E172" s="280"/>
      <c r="F172" s="284"/>
      <c r="G172" s="284"/>
      <c r="H172" s="284"/>
      <c r="I172" s="4">
        <f>Report!L228</f>
        <v>2</v>
      </c>
      <c r="J172" s="277"/>
      <c r="K172" s="4">
        <f>Report!N228</f>
        <v>0</v>
      </c>
      <c r="L172" s="277"/>
      <c r="M172" s="4">
        <f>Report!P228</f>
        <v>0</v>
      </c>
    </row>
    <row r="173" spans="1:13" s="6" customFormat="1" hidden="1" x14ac:dyDescent="0.25">
      <c r="A173" s="6" t="s">
        <v>0</v>
      </c>
      <c r="B173" s="14" t="s">
        <v>80</v>
      </c>
      <c r="C173" s="276"/>
      <c r="D173" s="280" t="str">
        <f>Report!D229</f>
        <v>Aging in Place Home Modification Grants…………………………………………………………………………………………………………………………………………………………………………………………………..…………………………………….</v>
      </c>
      <c r="E173" s="280"/>
      <c r="F173" s="284"/>
      <c r="G173" s="284"/>
      <c r="H173" s="284"/>
      <c r="I173" s="4">
        <f>Report!L229</f>
        <v>10</v>
      </c>
      <c r="J173" s="277"/>
      <c r="K173" s="4">
        <f>Report!N229</f>
        <v>0</v>
      </c>
      <c r="L173" s="277"/>
      <c r="M173" s="4">
        <f>Report!P229</f>
        <v>0</v>
      </c>
    </row>
    <row r="174" spans="1:13" s="6" customFormat="1" x14ac:dyDescent="0.25">
      <c r="A174" s="6" t="s">
        <v>0</v>
      </c>
      <c r="B174" s="12" t="s">
        <v>81</v>
      </c>
      <c r="C174" s="276"/>
      <c r="D174" s="280" t="str">
        <f>Report!D230</f>
        <v>Elderly PRAC/SPRAC Renewals/Amendments (CARES Act)…………………………………………………………………………………………………………………………………………………………………………………………………..…………………………………….</v>
      </c>
      <c r="E174" s="280"/>
      <c r="F174" s="280"/>
      <c r="G174" s="280"/>
      <c r="H174" s="280"/>
      <c r="I174" s="4">
        <f>Report!L230</f>
        <v>40</v>
      </c>
      <c r="J174" s="277"/>
      <c r="K174" s="4">
        <f>Report!N230</f>
        <v>0</v>
      </c>
      <c r="L174" s="277"/>
      <c r="M174" s="4">
        <f>Report!P230</f>
        <v>0</v>
      </c>
    </row>
    <row r="175" spans="1:13" s="6" customFormat="1" x14ac:dyDescent="0.25">
      <c r="A175" s="6" t="s">
        <v>0</v>
      </c>
      <c r="B175" s="12" t="s">
        <v>82</v>
      </c>
      <c r="C175" s="276"/>
      <c r="D175" s="280" t="str">
        <f>Report!D231</f>
        <v xml:space="preserve">Service Coordinators/Congregate Services (CARES Act)…………………………………………………………………………………………………………………………………………………………………………………………………..…………………………………….  </v>
      </c>
      <c r="E175" s="280"/>
      <c r="F175" s="280"/>
      <c r="G175" s="280"/>
      <c r="H175" s="280"/>
      <c r="I175" s="4">
        <f>Report!L231</f>
        <v>10</v>
      </c>
      <c r="J175" s="277"/>
      <c r="K175" s="4">
        <f>Report!N231</f>
        <v>0</v>
      </c>
      <c r="L175" s="277"/>
      <c r="M175" s="4">
        <f>Report!P231</f>
        <v>0</v>
      </c>
    </row>
    <row r="176" spans="1:13" s="6" customFormat="1" x14ac:dyDescent="0.25">
      <c r="A176" s="6" t="s">
        <v>0</v>
      </c>
      <c r="B176" s="18" t="s">
        <v>84</v>
      </c>
      <c r="C176" s="276"/>
      <c r="D176" s="280" t="str">
        <f>Report!D232</f>
        <v>Intergenerational Dwelling Units…………………………………………………………………………………………………………………………………………………………………………………………………..…………………………………….</v>
      </c>
      <c r="E176" s="280"/>
      <c r="F176" s="19"/>
      <c r="G176" s="276"/>
      <c r="H176" s="276"/>
      <c r="I176" s="4">
        <f>Report!L232</f>
        <v>0</v>
      </c>
      <c r="J176" s="277"/>
      <c r="K176" s="4">
        <f>Report!N232</f>
        <v>5</v>
      </c>
      <c r="L176" s="277"/>
      <c r="M176" s="4">
        <f>Report!P232</f>
        <v>0</v>
      </c>
    </row>
    <row r="177" spans="1:13" s="6" customFormat="1" x14ac:dyDescent="0.25">
      <c r="A177" s="6" t="s">
        <v>0</v>
      </c>
      <c r="B177" s="11" t="s">
        <v>85</v>
      </c>
      <c r="C177" s="276"/>
      <c r="D177" s="280" t="str">
        <f>Report!D233</f>
        <v>Supportive Services/IWISH Demonstration…………………………………………………………………………………………………………………………………………………………………………………………………..…………………………………….</v>
      </c>
      <c r="E177" s="280"/>
      <c r="F177" s="276"/>
      <c r="G177" s="276"/>
      <c r="H177" s="276"/>
      <c r="I177" s="4">
        <f>Report!L233</f>
        <v>0</v>
      </c>
      <c r="J177" s="277"/>
      <c r="K177" s="4">
        <f>Report!N233</f>
        <v>14</v>
      </c>
      <c r="L177" s="277"/>
      <c r="M177" s="4">
        <f>Report!P233</f>
        <v>0</v>
      </c>
    </row>
    <row r="178" spans="1:13" s="6" customFormat="1" x14ac:dyDescent="0.25">
      <c r="A178" s="6" t="s">
        <v>0</v>
      </c>
      <c r="B178" s="11" t="s">
        <v>86</v>
      </c>
      <c r="C178" s="276"/>
      <c r="D178" s="280" t="str">
        <f>Report!D234</f>
        <v>Rental Assistance Demonstration (RAD)…………………………………………………………………………………………………………………………………………………………………………………………………..…………………………………….</v>
      </c>
      <c r="E178" s="280"/>
      <c r="F178" s="276"/>
      <c r="G178" s="276"/>
      <c r="H178" s="276"/>
      <c r="I178" s="4">
        <f>Report!L234</f>
        <v>0</v>
      </c>
      <c r="J178" s="277"/>
      <c r="K178" s="4" t="str">
        <f>Report!N234</f>
        <v>[(3)]</v>
      </c>
      <c r="L178" s="277"/>
      <c r="M178" s="4" t="str">
        <f>Report!P234</f>
        <v>[(7)]</v>
      </c>
    </row>
    <row r="179" spans="1:13" s="8" customFormat="1" x14ac:dyDescent="0.25">
      <c r="A179" s="8" t="s">
        <v>0</v>
      </c>
      <c r="B179" s="9" t="s">
        <v>87</v>
      </c>
      <c r="C179" s="276"/>
      <c r="D179" s="276"/>
      <c r="E179" s="276" t="str">
        <f>Report!E235</f>
        <v>Total, Supportive Housing for the Elderly Housing………………………………………………………………………………………………………………………………………………………………………………..</v>
      </c>
      <c r="F179" s="276"/>
      <c r="G179" s="276"/>
      <c r="H179" s="276"/>
      <c r="I179" s="22">
        <f>Report!L235</f>
        <v>844</v>
      </c>
      <c r="J179" s="282"/>
      <c r="K179" s="22">
        <f>Report!N235</f>
        <v>855</v>
      </c>
      <c r="L179" s="282"/>
      <c r="M179" s="22">
        <f>Report!P235</f>
        <v>928</v>
      </c>
    </row>
    <row r="180" spans="1:13" s="6" customFormat="1" x14ac:dyDescent="0.25">
      <c r="B180" s="11"/>
      <c r="C180" s="276" t="str">
        <f>Report!C240</f>
        <v>Housing for Persons with Disabilities (Section 811)</v>
      </c>
      <c r="D180" s="280"/>
      <c r="E180" s="280"/>
      <c r="F180" s="280"/>
      <c r="G180" s="280"/>
      <c r="H180" s="280"/>
      <c r="I180" s="4"/>
      <c r="J180" s="288"/>
      <c r="K180" s="4"/>
      <c r="L180" s="288"/>
      <c r="M180" s="4"/>
    </row>
    <row r="181" spans="1:13" s="6" customFormat="1" x14ac:dyDescent="0.25">
      <c r="B181" s="11"/>
      <c r="C181" s="276"/>
      <c r="D181" s="280" t="str">
        <f>Report!D241</f>
        <v>Capital Advance and PRA (Expansion)…………………………………………………………………………………………………………………………………………………………………………………………………..……………………………</v>
      </c>
      <c r="E181" s="280"/>
      <c r="F181" s="280"/>
      <c r="G181" s="280"/>
      <c r="H181" s="280"/>
      <c r="I181" s="4">
        <f>Report!L241</f>
        <v>40</v>
      </c>
      <c r="J181" s="288"/>
      <c r="K181" s="4">
        <f>Report!N241</f>
        <v>54</v>
      </c>
      <c r="L181" s="288"/>
      <c r="M181" s="4">
        <f>Report!P241</f>
        <v>80</v>
      </c>
    </row>
    <row r="182" spans="1:13" s="6" customFormat="1" x14ac:dyDescent="0.25">
      <c r="B182" s="11"/>
      <c r="C182" s="276"/>
      <c r="D182" s="280" t="str">
        <f>Report!D242</f>
        <v xml:space="preserve">Capital Advance Amendments and Other Expenses…………………………………………………………………………………………………………………………………………………………………………………………………..……………………………  </v>
      </c>
      <c r="E182" s="280"/>
      <c r="F182" s="280"/>
      <c r="G182" s="280"/>
      <c r="H182" s="280"/>
      <c r="I182" s="4">
        <f>Report!L242</f>
        <v>2</v>
      </c>
      <c r="J182" s="288"/>
      <c r="K182" s="4">
        <f>Report!N242</f>
        <v>2</v>
      </c>
      <c r="L182" s="288"/>
      <c r="M182" s="4">
        <f>Report!P242</f>
        <v>2</v>
      </c>
    </row>
    <row r="183" spans="1:13" s="6" customFormat="1" x14ac:dyDescent="0.25">
      <c r="B183" s="11"/>
      <c r="C183" s="276"/>
      <c r="D183" s="280" t="str">
        <f>Report!D243</f>
        <v xml:space="preserve">Disabled PRAC/PAC Renewal/Amendment…………………………………………………………………………………………………………………………………………………………………………………………………..…………………………… </v>
      </c>
      <c r="E183" s="280"/>
      <c r="F183" s="280"/>
      <c r="G183" s="280"/>
      <c r="H183" s="280"/>
      <c r="I183" s="4">
        <f>Report!L243</f>
        <v>160</v>
      </c>
      <c r="J183" s="288"/>
      <c r="K183" s="4">
        <f>Report!N243</f>
        <v>171</v>
      </c>
      <c r="L183" s="288"/>
      <c r="M183" s="4">
        <f>Report!P243</f>
        <v>190</v>
      </c>
    </row>
    <row r="184" spans="1:13" s="6" customFormat="1" x14ac:dyDescent="0.25">
      <c r="B184" s="11"/>
      <c r="C184" s="276"/>
      <c r="D184" s="280" t="str">
        <f>Report!D245</f>
        <v>Disabled PRAC/PAC Renewal/Amendment (CARES Act)…………………………………………………………………………………………………………………………………………………………………………………………………..……………………………</v>
      </c>
      <c r="E184" s="280"/>
      <c r="F184" s="280"/>
      <c r="G184" s="280"/>
      <c r="H184" s="280"/>
      <c r="I184" s="4">
        <f>Report!L245</f>
        <v>15</v>
      </c>
      <c r="J184" s="288"/>
      <c r="K184" s="4">
        <f>Report!N245</f>
        <v>0</v>
      </c>
      <c r="L184" s="288"/>
      <c r="M184" s="4">
        <f>Report!P245</f>
        <v>0</v>
      </c>
    </row>
    <row r="185" spans="1:13" s="8" customFormat="1" x14ac:dyDescent="0.25">
      <c r="B185" s="9"/>
      <c r="C185" s="276"/>
      <c r="D185" s="276"/>
      <c r="E185" s="276" t="str">
        <f>Report!E246</f>
        <v>Total, Disabled Housing………………………………………………………………………………………………………………………………………………………………………………..</v>
      </c>
      <c r="F185" s="276"/>
      <c r="G185" s="276"/>
      <c r="H185" s="276"/>
      <c r="I185" s="22">
        <f>Report!L246</f>
        <v>217</v>
      </c>
      <c r="J185" s="290"/>
      <c r="K185" s="22">
        <f>Report!N246</f>
        <v>227</v>
      </c>
      <c r="L185" s="290"/>
      <c r="M185" s="22">
        <f>Report!P246</f>
        <v>272</v>
      </c>
    </row>
    <row r="186" spans="1:13" s="6" customFormat="1" x14ac:dyDescent="0.25">
      <c r="B186" s="11"/>
      <c r="C186" s="276" t="str">
        <f>Report!C249</f>
        <v>FHA Funds</v>
      </c>
      <c r="D186" s="280"/>
      <c r="E186" s="280"/>
      <c r="F186" s="280"/>
      <c r="G186" s="280"/>
      <c r="H186" s="280"/>
      <c r="I186" s="4"/>
      <c r="J186" s="288"/>
      <c r="K186" s="4"/>
      <c r="L186" s="288"/>
      <c r="M186" s="4"/>
    </row>
    <row r="187" spans="1:13" s="8" customFormat="1" x14ac:dyDescent="0.25">
      <c r="B187" s="9"/>
      <c r="C187" s="276"/>
      <c r="D187" s="276" t="str">
        <f>Report!D250</f>
        <v>Mutual Mort. Ins. and Coop. Mgt. Housing Ins. Funds</v>
      </c>
      <c r="E187" s="276"/>
      <c r="F187" s="276"/>
      <c r="G187" s="276"/>
      <c r="H187" s="276"/>
      <c r="I187" s="22"/>
      <c r="J187" s="290"/>
      <c r="K187" s="22"/>
      <c r="L187" s="290"/>
      <c r="M187" s="22"/>
    </row>
    <row r="188" spans="1:13" s="6" customFormat="1" x14ac:dyDescent="0.25">
      <c r="B188" s="11"/>
      <c r="C188" s="276"/>
      <c r="D188" s="280"/>
      <c r="E188" s="280" t="str">
        <f>Report!E251</f>
        <v>Management Housing Insurance (CMHI)</v>
      </c>
      <c r="F188" s="280"/>
      <c r="G188" s="280"/>
      <c r="H188" s="280"/>
      <c r="I188" s="4"/>
      <c r="J188" s="288"/>
      <c r="K188" s="4"/>
      <c r="L188" s="288"/>
      <c r="M188" s="4"/>
    </row>
    <row r="189" spans="1:13" s="6" customFormat="1" x14ac:dyDescent="0.25">
      <c r="B189" s="11"/>
      <c r="C189" s="276"/>
      <c r="D189" s="280"/>
      <c r="E189" s="280"/>
      <c r="F189" s="280" t="str">
        <f>Report!F252</f>
        <v>Administrative Expenses………………………………………………………………………….</v>
      </c>
      <c r="G189" s="280"/>
      <c r="H189" s="280"/>
      <c r="I189" s="4">
        <f>Report!L252</f>
        <v>130</v>
      </c>
      <c r="J189" s="288"/>
      <c r="K189" s="4">
        <f>Report!N252</f>
        <v>130</v>
      </c>
      <c r="L189" s="288"/>
      <c r="M189" s="4">
        <f>Report!P252</f>
        <v>150</v>
      </c>
    </row>
    <row r="190" spans="1:13" s="6" customFormat="1" x14ac:dyDescent="0.25">
      <c r="B190" s="11"/>
      <c r="C190" s="276"/>
      <c r="D190" s="280"/>
      <c r="E190" s="280" t="str">
        <f>Report!E253</f>
        <v>Good Neighboor Next Door………………………………………………………………………….</v>
      </c>
      <c r="F190" s="280"/>
      <c r="G190" s="280"/>
      <c r="H190" s="280"/>
      <c r="I190" s="4">
        <f>Report!L253</f>
        <v>0</v>
      </c>
      <c r="J190" s="288"/>
      <c r="K190" s="4">
        <f>Report!N253</f>
        <v>0</v>
      </c>
      <c r="L190" s="288"/>
      <c r="M190" s="4">
        <f>Report!P253</f>
        <v>30</v>
      </c>
    </row>
    <row r="191" spans="1:13" s="6" customFormat="1" x14ac:dyDescent="0.25">
      <c r="B191" s="11"/>
      <c r="C191" s="276"/>
      <c r="D191" s="280"/>
      <c r="E191" s="280" t="str">
        <f>Report!E254</f>
        <v>Direct Loan Limitation....…………………………………………………………………….............</v>
      </c>
      <c r="F191" s="280"/>
      <c r="G191" s="280"/>
      <c r="H191" s="280"/>
      <c r="I191" s="4" t="str">
        <f>Report!L254</f>
        <v>[5]</v>
      </c>
      <c r="J191" s="288"/>
      <c r="K191" s="4" t="str">
        <f>Report!N254</f>
        <v>[1]</v>
      </c>
      <c r="L191" s="288"/>
      <c r="M191" s="4" t="str">
        <f>Report!P254</f>
        <v>[1]</v>
      </c>
    </row>
    <row r="192" spans="1:13" s="6" customFormat="1" x14ac:dyDescent="0.25">
      <c r="B192" s="11"/>
      <c r="C192" s="276"/>
      <c r="D192" s="280"/>
      <c r="E192" s="280" t="str">
        <f>Report!E255</f>
        <v>Loan Guarantee Limitation Level………………………………………………………………………………………………………………………………………………………………………………..</v>
      </c>
      <c r="F192" s="280"/>
      <c r="G192" s="280"/>
      <c r="H192" s="280"/>
      <c r="I192" s="4" t="str">
        <f>Report!L255</f>
        <v>[400,000]</v>
      </c>
      <c r="J192" s="288"/>
      <c r="K192" s="4" t="str">
        <f>Report!N255</f>
        <v>[400,000]</v>
      </c>
      <c r="L192" s="288"/>
      <c r="M192" s="4" t="str">
        <f>Report!P255</f>
        <v>[400,000]</v>
      </c>
    </row>
    <row r="193" spans="1:13" s="6" customFormat="1" x14ac:dyDescent="0.25">
      <c r="B193" s="11"/>
      <c r="C193" s="276"/>
      <c r="D193" s="280"/>
      <c r="E193" s="280"/>
      <c r="F193" s="280" t="str">
        <f>Report!F256</f>
        <v>Total, MMI/CMHI………………………………………………………………………………………………………………………………………………………………………………..</v>
      </c>
      <c r="G193" s="280"/>
      <c r="H193" s="280"/>
      <c r="I193" s="4">
        <f>SUM(I189:I192)</f>
        <v>130</v>
      </c>
      <c r="J193" s="288"/>
      <c r="K193" s="4">
        <f>SUM(K189:K192)</f>
        <v>130</v>
      </c>
      <c r="L193" s="288"/>
      <c r="M193" s="4">
        <f>SUM(M189:M192)</f>
        <v>180</v>
      </c>
    </row>
    <row r="194" spans="1:13" s="8" customFormat="1" x14ac:dyDescent="0.25">
      <c r="B194" s="9"/>
      <c r="C194" s="276"/>
      <c r="D194" s="276" t="str">
        <f>Report!D259</f>
        <v>General Insurance and Special Risk Insurance Funds</v>
      </c>
      <c r="E194" s="276"/>
      <c r="F194" s="276"/>
      <c r="G194" s="276"/>
      <c r="H194" s="276"/>
      <c r="I194" s="22"/>
      <c r="J194" s="290"/>
      <c r="K194" s="22"/>
      <c r="L194" s="290"/>
      <c r="M194" s="22"/>
    </row>
    <row r="195" spans="1:13" s="6" customFormat="1" x14ac:dyDescent="0.25">
      <c r="B195" s="11"/>
      <c r="C195" s="276"/>
      <c r="D195" s="280"/>
      <c r="E195" s="280" t="str">
        <f>Report!E260</f>
        <v>Direct Loan Limitation.………………………………………………………………………………………………………………………………………………………………………………...............................................................................</v>
      </c>
      <c r="F195" s="280"/>
      <c r="G195" s="280"/>
      <c r="H195" s="280"/>
      <c r="I195" s="4" t="str">
        <f>Report!L260</f>
        <v>[5]</v>
      </c>
      <c r="J195" s="288"/>
      <c r="K195" s="4" t="str">
        <f>Report!N260</f>
        <v>[1]</v>
      </c>
      <c r="L195" s="288"/>
      <c r="M195" s="4" t="str">
        <f>Report!P260</f>
        <v>[1]</v>
      </c>
    </row>
    <row r="196" spans="1:13" s="6" customFormat="1" x14ac:dyDescent="0.25">
      <c r="B196" s="11"/>
      <c r="C196" s="276"/>
      <c r="D196" s="280"/>
      <c r="E196" s="280" t="str">
        <f>Report!E261</f>
        <v>Loan Guarantee Limitation Level………………………………………………………………………………………………………………………………………………………………………………..</v>
      </c>
      <c r="F196" s="280"/>
      <c r="G196" s="280"/>
      <c r="H196" s="280"/>
      <c r="I196" s="4" t="str">
        <f>Report!L261</f>
        <v>[30,000]</v>
      </c>
      <c r="J196" s="288"/>
      <c r="K196" s="4" t="str">
        <f>Report!N261</f>
        <v>[30,000]</v>
      </c>
      <c r="L196" s="288"/>
      <c r="M196" s="4" t="str">
        <f>Report!P261</f>
        <v>[30,000]</v>
      </c>
    </row>
    <row r="197" spans="1:13" s="8" customFormat="1" x14ac:dyDescent="0.25">
      <c r="B197" s="9"/>
      <c r="C197" s="276"/>
      <c r="D197" s="276"/>
      <c r="E197" s="276"/>
      <c r="F197" s="276"/>
      <c r="G197" s="276" t="str">
        <f>Report!G262</f>
        <v>Total, FHA Funds.......……………………………………………………………………………………………………………………………………………………………………………….........................................................................</v>
      </c>
      <c r="H197" s="276"/>
      <c r="I197" s="22">
        <f>I193</f>
        <v>130</v>
      </c>
      <c r="J197" s="282"/>
      <c r="K197" s="22">
        <f>K193</f>
        <v>130</v>
      </c>
      <c r="L197" s="282"/>
      <c r="M197" s="22">
        <f>M193</f>
        <v>180</v>
      </c>
    </row>
    <row r="198" spans="1:13" s="6" customFormat="1" x14ac:dyDescent="0.25">
      <c r="B198" s="9"/>
      <c r="C198" s="276" t="str">
        <f>Report!C263</f>
        <v>Manufactured Housing Standards Program</v>
      </c>
      <c r="D198" s="276"/>
      <c r="E198" s="280"/>
      <c r="F198" s="276"/>
      <c r="G198" s="276"/>
      <c r="H198" s="276"/>
      <c r="I198" s="22"/>
      <c r="J198" s="277"/>
      <c r="K198" s="22"/>
      <c r="L198" s="277"/>
      <c r="M198" s="22"/>
    </row>
    <row r="199" spans="1:13" s="6" customFormat="1" x14ac:dyDescent="0.25">
      <c r="B199" s="9"/>
      <c r="C199" s="276"/>
      <c r="D199" s="280" t="str">
        <f>Report!D264</f>
        <v>Payments to States...……………………………………………………………………………………………………………………………………………………………………………….........................................</v>
      </c>
      <c r="E199" s="280"/>
      <c r="F199" s="276"/>
      <c r="G199" s="276"/>
      <c r="H199" s="276"/>
      <c r="I199" s="281">
        <f>Report!L264</f>
        <v>3.6</v>
      </c>
      <c r="J199" s="281"/>
      <c r="K199" s="281">
        <f>Report!N264</f>
        <v>5</v>
      </c>
      <c r="L199" s="281"/>
      <c r="M199" s="281">
        <f>Report!P264</f>
        <v>4.5</v>
      </c>
    </row>
    <row r="200" spans="1:13" s="6" customFormat="1" x14ac:dyDescent="0.25">
      <c r="B200" s="9"/>
      <c r="C200" s="276"/>
      <c r="D200" s="280" t="str">
        <f>Report!D265</f>
        <v>Contracts...……………………………………………………………………………………………………………………………………………………………………………….........................................</v>
      </c>
      <c r="E200" s="280"/>
      <c r="F200" s="276"/>
      <c r="G200" s="276"/>
      <c r="H200" s="276"/>
      <c r="I200" s="4">
        <f>Report!L265</f>
        <v>8.4</v>
      </c>
      <c r="J200" s="277"/>
      <c r="K200" s="4">
        <f>Report!N265</f>
        <v>8</v>
      </c>
      <c r="L200" s="277"/>
      <c r="M200" s="4">
        <f>Report!P265</f>
        <v>9.5</v>
      </c>
    </row>
    <row r="201" spans="1:13" s="8" customFormat="1" x14ac:dyDescent="0.25">
      <c r="B201" s="9"/>
      <c r="C201" s="276"/>
      <c r="D201" s="276"/>
      <c r="E201" s="276" t="str">
        <f>Report!E266</f>
        <v>Total, Manufactured Housing Standards Program………………………………………………………………………………….</v>
      </c>
      <c r="F201" s="276"/>
      <c r="G201" s="276"/>
      <c r="H201" s="276"/>
      <c r="I201" s="22">
        <f>Report!L266</f>
        <v>12</v>
      </c>
      <c r="J201" s="282"/>
      <c r="K201" s="22">
        <f>Report!N266</f>
        <v>13</v>
      </c>
      <c r="L201" s="282"/>
      <c r="M201" s="22">
        <f>Report!P266</f>
        <v>14</v>
      </c>
    </row>
    <row r="202" spans="1:13" s="6" customFormat="1" x14ac:dyDescent="0.25">
      <c r="B202" s="9"/>
      <c r="C202" s="276" t="str">
        <f>Report!C269</f>
        <v xml:space="preserve">Other Assisted Housing </v>
      </c>
      <c r="D202" s="276"/>
      <c r="E202" s="280"/>
      <c r="F202" s="276"/>
      <c r="G202" s="276"/>
      <c r="H202" s="276"/>
      <c r="I202" s="22"/>
      <c r="J202" s="277"/>
      <c r="K202" s="22"/>
      <c r="L202" s="277"/>
      <c r="M202" s="22"/>
    </row>
    <row r="203" spans="1:13" s="6" customFormat="1" x14ac:dyDescent="0.25">
      <c r="B203" s="9"/>
      <c r="C203" s="276"/>
      <c r="D203" s="280" t="str">
        <f>Report!D271</f>
        <v>Rental Housing Assistance (Sec 236)...……………………………………………………………………………………………………………………………………………………………………………….........................................</v>
      </c>
      <c r="E203" s="280"/>
      <c r="F203" s="276"/>
      <c r="G203" s="276"/>
      <c r="H203" s="276"/>
      <c r="I203" s="4">
        <f>Report!L271</f>
        <v>3</v>
      </c>
      <c r="J203" s="277"/>
      <c r="K203" s="4">
        <f>Report!N271</f>
        <v>-14</v>
      </c>
      <c r="L203" s="277"/>
      <c r="M203" s="4">
        <f>Report!P271</f>
        <v>0</v>
      </c>
    </row>
    <row r="204" spans="1:13" s="6" customFormat="1" x14ac:dyDescent="0.25">
      <c r="B204" s="9"/>
      <c r="C204" s="276"/>
      <c r="D204" s="280"/>
      <c r="E204" s="280" t="str">
        <f>Report!E273</f>
        <v>Total, Other Assisted Housing...……………………………………………………………………………………………………………………………………………………………………………….........................................</v>
      </c>
      <c r="F204" s="276"/>
      <c r="G204" s="276"/>
      <c r="H204" s="276"/>
      <c r="I204" s="22">
        <f>SUM(I203:I203)</f>
        <v>3</v>
      </c>
      <c r="J204" s="277"/>
      <c r="K204" s="22">
        <f>SUM(K203:K203)</f>
        <v>-14</v>
      </c>
      <c r="L204" s="277"/>
      <c r="M204" s="22">
        <f>SUM(M203:M203)</f>
        <v>0</v>
      </c>
    </row>
    <row r="205" spans="1:13" s="6" customFormat="1" x14ac:dyDescent="0.25">
      <c r="B205" s="9"/>
      <c r="C205" s="276" t="str">
        <f>Report!C276</f>
        <v>Green and Resilient Retrofit Program…………………………………………………………………………………………………………………………………………………………………………………………………..…………………………………….</v>
      </c>
      <c r="D205" s="276"/>
      <c r="E205" s="280"/>
      <c r="F205" s="276"/>
      <c r="G205" s="276"/>
      <c r="H205" s="276"/>
      <c r="I205" s="22">
        <f>Report!L276</f>
        <v>0</v>
      </c>
      <c r="J205" s="277"/>
      <c r="K205" s="22">
        <f>Report!N276</f>
        <v>0</v>
      </c>
      <c r="L205" s="277"/>
      <c r="M205" s="22">
        <f>Report!P276</f>
        <v>250</v>
      </c>
    </row>
    <row r="206" spans="1:13" s="8" customFormat="1" x14ac:dyDescent="0.25">
      <c r="B206" s="9"/>
      <c r="C206" s="276"/>
      <c r="D206" s="276" t="str">
        <f>Report!D277</f>
        <v>Subtotal, Housing Programs.............………………………………………………………………………………………………………………………………………………………………………………..................................................................</v>
      </c>
      <c r="E206" s="276"/>
      <c r="F206" s="276"/>
      <c r="G206" s="276"/>
      <c r="H206" s="276"/>
      <c r="I206" s="22">
        <f>I159+I166+I179+I185+I197+I201+I204+I205</f>
        <v>14828.5</v>
      </c>
      <c r="J206" s="282"/>
      <c r="K206" s="22">
        <f>K159+K166+K179+K185+K197+K201+K204+K205</f>
        <v>14754</v>
      </c>
      <c r="L206" s="282"/>
      <c r="M206" s="22">
        <f>M159+M166+M179+M185+M197+M201+M204+M205</f>
        <v>15789.9</v>
      </c>
    </row>
    <row r="207" spans="1:13" s="6" customFormat="1" x14ac:dyDescent="0.25">
      <c r="B207" s="9"/>
      <c r="C207" s="276"/>
      <c r="D207" s="280"/>
      <c r="E207" s="280"/>
      <c r="F207" s="19"/>
      <c r="G207" s="19"/>
      <c r="H207" s="283"/>
      <c r="I207" s="4"/>
      <c r="J207" s="277"/>
      <c r="K207" s="4"/>
      <c r="L207" s="277"/>
      <c r="M207" s="4"/>
    </row>
    <row r="208" spans="1:13" s="6" customFormat="1" x14ac:dyDescent="0.25">
      <c r="A208" s="6" t="s">
        <v>0</v>
      </c>
      <c r="B208" s="9" t="s">
        <v>92</v>
      </c>
      <c r="C208" s="276" t="str">
        <f>Report!C284</f>
        <v>GOVERNMENT NATIONAL MORTGAGE ASSOCIATION</v>
      </c>
      <c r="D208" s="280"/>
      <c r="E208" s="280"/>
      <c r="F208" s="276"/>
      <c r="G208" s="276"/>
      <c r="H208" s="276"/>
      <c r="I208" s="4"/>
      <c r="J208" s="277"/>
      <c r="K208" s="4"/>
      <c r="L208" s="277"/>
      <c r="M208" s="4"/>
    </row>
    <row r="209" spans="1:13" s="6" customFormat="1" x14ac:dyDescent="0.25">
      <c r="A209" s="6" t="s">
        <v>0</v>
      </c>
      <c r="B209" s="11" t="s">
        <v>93</v>
      </c>
      <c r="C209" s="280" t="str">
        <f>Report!C285</f>
        <v>Guarantees of Mortgage-Backed Securities</v>
      </c>
      <c r="D209" s="280"/>
      <c r="E209" s="280"/>
      <c r="F209" s="280"/>
      <c r="G209" s="280"/>
      <c r="H209" s="280"/>
      <c r="I209" s="4"/>
      <c r="J209" s="277"/>
      <c r="K209" s="4"/>
      <c r="L209" s="277"/>
      <c r="M209" s="4"/>
    </row>
    <row r="210" spans="1:13" s="6" customFormat="1" x14ac:dyDescent="0.25">
      <c r="A210" s="6" t="s">
        <v>0</v>
      </c>
      <c r="B210" s="11" t="s">
        <v>94</v>
      </c>
      <c r="C210" s="280"/>
      <c r="D210" s="280" t="str">
        <f>Report!D286</f>
        <v>GNMA - Salaries and Expenses……………………….................................................................……………………….................................................................……………………….................................................................</v>
      </c>
      <c r="E210" s="280"/>
      <c r="F210" s="280"/>
      <c r="G210" s="280"/>
      <c r="H210" s="280"/>
      <c r="I210" s="4">
        <f>Report!L286</f>
        <v>33</v>
      </c>
      <c r="J210" s="277"/>
      <c r="K210" s="4">
        <f>Report!N286</f>
        <v>36</v>
      </c>
      <c r="L210" s="277"/>
      <c r="M210" s="4">
        <f>Report!P286</f>
        <v>40</v>
      </c>
    </row>
    <row r="211" spans="1:13" s="6" customFormat="1" x14ac:dyDescent="0.25">
      <c r="A211" s="6" t="s">
        <v>0</v>
      </c>
      <c r="B211" s="14" t="s">
        <v>95</v>
      </c>
      <c r="C211" s="280" t="str">
        <f>Report!C287</f>
        <v xml:space="preserve"> </v>
      </c>
      <c r="D211" s="280" t="str">
        <f>Report!D287</f>
        <v>MBS Guarantee Limitation................……………………………………………………………………………………………………………………………………………………………………………….................................................................</v>
      </c>
      <c r="E211" s="280"/>
      <c r="F211" s="284"/>
      <c r="G211" s="284"/>
      <c r="H211" s="284"/>
      <c r="I211" s="4" t="str">
        <f>Report!L287</f>
        <v>[500,000]</v>
      </c>
      <c r="J211" s="277"/>
      <c r="K211" s="4" t="str">
        <f>Report!N287</f>
        <v>[500,000]</v>
      </c>
      <c r="L211" s="277"/>
      <c r="M211" s="4" t="str">
        <f>Report!P287</f>
        <v>[550,000]</v>
      </c>
    </row>
    <row r="212" spans="1:13" s="6" customFormat="1" x14ac:dyDescent="0.25">
      <c r="A212" s="6" t="s">
        <v>0</v>
      </c>
      <c r="B212" s="11" t="s">
        <v>101</v>
      </c>
      <c r="C212" s="276"/>
      <c r="D212" s="280"/>
      <c r="E212" s="280"/>
      <c r="F212" s="276"/>
      <c r="G212" s="276"/>
      <c r="H212" s="276"/>
      <c r="I212" s="4"/>
      <c r="J212" s="277"/>
      <c r="K212" s="4"/>
      <c r="L212" s="277"/>
      <c r="M212" s="4"/>
    </row>
    <row r="213" spans="1:13" s="6" customFormat="1" x14ac:dyDescent="0.25">
      <c r="A213" s="6" t="s">
        <v>0</v>
      </c>
      <c r="B213" s="11" t="s">
        <v>102</v>
      </c>
      <c r="C213" s="276" t="str">
        <f>Report!C294</f>
        <v>POLICY DEVELOPMENT AND RESEARCH</v>
      </c>
      <c r="D213" s="280"/>
      <c r="E213" s="280"/>
      <c r="F213" s="280"/>
      <c r="G213" s="280"/>
      <c r="H213" s="280"/>
      <c r="I213" s="4"/>
      <c r="J213" s="277"/>
      <c r="K213" s="4"/>
      <c r="L213" s="277"/>
      <c r="M213" s="4"/>
    </row>
    <row r="214" spans="1:13" s="8" customFormat="1" x14ac:dyDescent="0.25">
      <c r="A214" s="8" t="s">
        <v>0</v>
      </c>
      <c r="B214" s="9" t="s">
        <v>103</v>
      </c>
      <c r="C214" s="280" t="str">
        <f>Report!C295</f>
        <v>Research and Technology......………………………………………………………………………………………………………………………………………………………………………………...............................................................................</v>
      </c>
      <c r="D214" s="276"/>
      <c r="E214" s="276"/>
      <c r="F214" s="276"/>
      <c r="G214" s="276"/>
      <c r="H214" s="276"/>
      <c r="I214" s="22">
        <f>Report!L295</f>
        <v>98</v>
      </c>
      <c r="J214" s="282"/>
      <c r="K214" s="22">
        <f>Report!N295</f>
        <v>105</v>
      </c>
      <c r="L214" s="282"/>
      <c r="M214" s="22">
        <f>Report!P295</f>
        <v>145</v>
      </c>
    </row>
    <row r="215" spans="1:13" s="6" customFormat="1" x14ac:dyDescent="0.25">
      <c r="A215" s="6" t="s">
        <v>0</v>
      </c>
      <c r="B215" s="15" t="s">
        <v>104</v>
      </c>
      <c r="C215" s="276"/>
      <c r="D215" s="276"/>
      <c r="E215" s="280"/>
      <c r="F215" s="280"/>
      <c r="G215" s="280"/>
      <c r="H215" s="280"/>
      <c r="I215" s="22"/>
      <c r="J215" s="277"/>
      <c r="K215" s="22"/>
      <c r="L215" s="277"/>
      <c r="M215" s="22"/>
    </row>
    <row r="216" spans="1:13" s="6" customFormat="1" x14ac:dyDescent="0.25">
      <c r="A216" s="6" t="s">
        <v>0</v>
      </c>
      <c r="B216" s="6" t="s">
        <v>106</v>
      </c>
      <c r="C216" s="276" t="str">
        <f>Report!C299</f>
        <v>FAIR HOUSING &amp; EQUAL OPPORTUNITY</v>
      </c>
      <c r="D216" s="280"/>
      <c r="E216" s="280"/>
      <c r="F216" s="19"/>
      <c r="G216" s="19"/>
      <c r="H216" s="19"/>
      <c r="I216" s="4"/>
      <c r="J216" s="277"/>
      <c r="K216" s="4"/>
      <c r="L216" s="277"/>
      <c r="M216" s="4"/>
    </row>
    <row r="217" spans="1:13" s="6" customFormat="1" x14ac:dyDescent="0.25">
      <c r="A217" s="6" t="s">
        <v>0</v>
      </c>
      <c r="B217" s="6" t="s">
        <v>107</v>
      </c>
      <c r="C217" s="280" t="str">
        <f>Report!C300</f>
        <v>Fair Housing Initiative Program……………………………………………………………………………………………………………………………………………………….</v>
      </c>
      <c r="D217" s="280"/>
      <c r="E217" s="280"/>
      <c r="F217" s="19"/>
      <c r="G217" s="19"/>
      <c r="H217" s="19"/>
      <c r="I217" s="4">
        <f>Report!L300</f>
        <v>44.95</v>
      </c>
      <c r="J217" s="277"/>
      <c r="K217" s="4">
        <f>Report!N300</f>
        <v>46</v>
      </c>
      <c r="L217" s="277"/>
      <c r="M217" s="4">
        <f>Report!P300</f>
        <v>56</v>
      </c>
    </row>
    <row r="218" spans="1:13" s="6" customFormat="1" x14ac:dyDescent="0.25">
      <c r="A218" s="6" t="s">
        <v>0</v>
      </c>
      <c r="B218" s="6" t="s">
        <v>108</v>
      </c>
      <c r="C218" s="280" t="str">
        <f>Report!C301</f>
        <v>Fair Housing Assistance Program............……………………………………………………………………………………………………………………………………………………………………………….................................................................</v>
      </c>
      <c r="D218" s="280"/>
      <c r="E218" s="280"/>
      <c r="F218" s="19"/>
      <c r="G218" s="19"/>
      <c r="H218" s="19"/>
      <c r="I218" s="4">
        <f>Report!L301</f>
        <v>23.5</v>
      </c>
      <c r="J218" s="277"/>
      <c r="K218" s="4">
        <f>Report!N301</f>
        <v>25</v>
      </c>
      <c r="L218" s="277"/>
      <c r="M218" s="4">
        <f>Report!P301</f>
        <v>25</v>
      </c>
    </row>
    <row r="219" spans="1:13" s="6" customFormat="1" x14ac:dyDescent="0.25">
      <c r="A219" s="6" t="s">
        <v>0</v>
      </c>
      <c r="B219" s="14" t="s">
        <v>109</v>
      </c>
      <c r="C219" s="280" t="str">
        <f>Report!C302</f>
        <v>Fair Housing Limited English Proficiency Program………………………………………………………………………………………………………………..</v>
      </c>
      <c r="D219" s="280"/>
      <c r="E219" s="280"/>
      <c r="F219" s="284"/>
      <c r="G219" s="284"/>
      <c r="H219" s="284"/>
      <c r="I219" s="4">
        <f>Report!L302</f>
        <v>0.35</v>
      </c>
      <c r="J219" s="277"/>
      <c r="K219" s="4">
        <f>Report!N302</f>
        <v>0</v>
      </c>
      <c r="L219" s="277"/>
      <c r="M219" s="4">
        <f>Report!P302</f>
        <v>1</v>
      </c>
    </row>
    <row r="220" spans="1:13" s="6" customFormat="1" x14ac:dyDescent="0.25">
      <c r="A220" s="6" t="s">
        <v>0</v>
      </c>
      <c r="B220" s="11" t="s">
        <v>110</v>
      </c>
      <c r="C220" s="280" t="str">
        <f>Report!C303</f>
        <v>National Fair Housing Training Academy……………………………………………………………………………………………………………………………………………………….</v>
      </c>
      <c r="D220" s="280"/>
      <c r="E220" s="280"/>
      <c r="F220" s="284"/>
      <c r="G220" s="284"/>
      <c r="H220" s="284"/>
      <c r="I220" s="4">
        <f>Report!L303</f>
        <v>1.5</v>
      </c>
      <c r="J220" s="277"/>
      <c r="K220" s="4">
        <f>Report!N303</f>
        <v>2</v>
      </c>
      <c r="L220" s="277"/>
      <c r="M220" s="4">
        <f>Report!P303</f>
        <v>3</v>
      </c>
    </row>
    <row r="221" spans="1:13" s="6" customFormat="1" x14ac:dyDescent="0.25">
      <c r="A221" s="6" t="s">
        <v>0</v>
      </c>
      <c r="B221" s="12" t="s">
        <v>111</v>
      </c>
      <c r="C221" s="280" t="str">
        <f>Report!C304</f>
        <v>Fair Housing Initiatives Program CARES ACT ……………………………………………………………………………………………………………………………………………………….</v>
      </c>
      <c r="D221" s="280"/>
      <c r="E221" s="280"/>
      <c r="F221" s="19"/>
      <c r="G221" s="19"/>
      <c r="H221" s="19"/>
      <c r="I221" s="4">
        <f>Report!L304</f>
        <v>1</v>
      </c>
      <c r="J221" s="277"/>
      <c r="K221" s="4">
        <f>Report!N304</f>
        <v>0</v>
      </c>
      <c r="L221" s="277"/>
      <c r="M221" s="4">
        <f>Report!P304</f>
        <v>0</v>
      </c>
    </row>
    <row r="222" spans="1:13" s="6" customFormat="1" x14ac:dyDescent="0.25">
      <c r="C222" s="280" t="str">
        <f>Report!C305</f>
        <v>Fair Housing Initiatives American Rescue Plan ……………………………………………………………………………………………………………………………………………………….</v>
      </c>
      <c r="D222" s="280"/>
      <c r="E222" s="280"/>
      <c r="F222" s="19"/>
      <c r="G222" s="19"/>
      <c r="H222" s="19"/>
      <c r="I222" s="4">
        <f>Report!L305</f>
        <v>1.5</v>
      </c>
      <c r="J222" s="277"/>
      <c r="K222" s="4">
        <f>Report!N305</f>
        <v>0</v>
      </c>
      <c r="L222" s="277"/>
      <c r="M222" s="4">
        <f>Report!P305</f>
        <v>0</v>
      </c>
    </row>
    <row r="223" spans="1:13" s="8" customFormat="1" x14ac:dyDescent="0.25">
      <c r="A223" s="8" t="s">
        <v>0</v>
      </c>
      <c r="B223" s="9" t="s">
        <v>112</v>
      </c>
      <c r="C223" s="276" t="str">
        <f>Report!C306</f>
        <v xml:space="preserve"> </v>
      </c>
      <c r="D223" s="276" t="str">
        <f>Report!D306</f>
        <v>Total, Fair Housing Activities.......……………………………………………………………………………………………………………………………………………………………………………….................................................................</v>
      </c>
      <c r="E223" s="276"/>
      <c r="F223" s="276"/>
      <c r="G223" s="276"/>
      <c r="H223" s="276"/>
      <c r="I223" s="22">
        <f>Report!L306</f>
        <v>72.8</v>
      </c>
      <c r="J223" s="282"/>
      <c r="K223" s="22">
        <f>Report!N306</f>
        <v>73</v>
      </c>
      <c r="L223" s="282"/>
      <c r="M223" s="22">
        <f>Report!P306</f>
        <v>85</v>
      </c>
    </row>
    <row r="224" spans="1:13" s="6" customFormat="1" x14ac:dyDescent="0.25">
      <c r="A224" s="6" t="s">
        <v>0</v>
      </c>
      <c r="B224" s="14" t="s">
        <v>113</v>
      </c>
      <c r="C224" s="276"/>
      <c r="D224" s="280"/>
      <c r="E224" s="280"/>
      <c r="F224" s="284"/>
      <c r="G224" s="284"/>
      <c r="H224" s="284"/>
      <c r="I224" s="281"/>
      <c r="J224" s="288"/>
      <c r="K224" s="281"/>
      <c r="L224" s="288"/>
      <c r="M224" s="281"/>
    </row>
    <row r="225" spans="1:13" s="6" customFormat="1" x14ac:dyDescent="0.25">
      <c r="A225" s="6" t="s">
        <v>0</v>
      </c>
      <c r="B225" s="11" t="s">
        <v>116</v>
      </c>
      <c r="C225" s="276" t="str">
        <f>Report!C310</f>
        <v>OFFICE OF LEAD HAZARD CONTROL AND HEALTHY HOMES</v>
      </c>
      <c r="D225" s="280"/>
      <c r="E225" s="280"/>
      <c r="F225" s="280"/>
      <c r="G225" s="280"/>
      <c r="H225" s="280"/>
      <c r="I225" s="281"/>
      <c r="J225" s="288"/>
      <c r="K225" s="4"/>
      <c r="L225" s="288"/>
      <c r="M225" s="4"/>
    </row>
    <row r="226" spans="1:13" s="6" customFormat="1" x14ac:dyDescent="0.25">
      <c r="A226" s="6" t="s">
        <v>0</v>
      </c>
      <c r="B226" s="9" t="s">
        <v>117</v>
      </c>
      <c r="C226" s="276" t="str">
        <f>Report!C311</f>
        <v>Lead-Based Paint Hazard Reduction</v>
      </c>
      <c r="D226" s="280"/>
      <c r="E226" s="280"/>
      <c r="F226" s="276"/>
      <c r="G226" s="276"/>
      <c r="H226" s="276"/>
      <c r="I226" s="22"/>
      <c r="J226" s="288"/>
      <c r="K226" s="22"/>
      <c r="L226" s="288"/>
      <c r="M226" s="22"/>
    </row>
    <row r="227" spans="1:13" s="6" customFormat="1" hidden="1" x14ac:dyDescent="0.25">
      <c r="B227" s="9"/>
      <c r="C227" s="276">
        <f>Report!C312</f>
        <v>0</v>
      </c>
      <c r="D227" s="280"/>
      <c r="E227" s="280"/>
      <c r="F227" s="291"/>
      <c r="G227" s="291"/>
      <c r="H227" s="292" t="s">
        <v>118</v>
      </c>
      <c r="I227" s="293"/>
      <c r="J227" s="294"/>
      <c r="K227" s="293"/>
      <c r="L227" s="294"/>
      <c r="M227" s="293"/>
    </row>
    <row r="228" spans="1:13" s="6" customFormat="1" x14ac:dyDescent="0.25">
      <c r="B228" s="11"/>
      <c r="C228" s="280"/>
      <c r="D228" s="280" t="str">
        <f>Report!D312</f>
        <v>Lead Hazard Control Grants……………………………………………………………………………………………………………………………………………………………………………………………………………..………………………………</v>
      </c>
      <c r="E228" s="280"/>
      <c r="F228" s="280"/>
      <c r="G228" s="280"/>
      <c r="H228" s="283"/>
      <c r="I228" s="281">
        <f>Report!L312</f>
        <v>76</v>
      </c>
      <c r="J228" s="281"/>
      <c r="K228" s="281">
        <f>Report!N312</f>
        <v>190</v>
      </c>
      <c r="L228" s="281"/>
      <c r="M228" s="281">
        <f>Report!P312</f>
        <v>200</v>
      </c>
    </row>
    <row r="229" spans="1:13" s="6" customFormat="1" x14ac:dyDescent="0.25">
      <c r="A229" s="6" t="s">
        <v>0</v>
      </c>
      <c r="B229" s="11" t="s">
        <v>119</v>
      </c>
      <c r="C229" s="280"/>
      <c r="D229" s="280" t="str">
        <f>Report!D313</f>
        <v>Lead Technical Studies  and Support ……………………………………………………………………………………………………………………………………………………….</v>
      </c>
      <c r="E229" s="280"/>
      <c r="F229" s="280"/>
      <c r="G229" s="280"/>
      <c r="H229" s="280"/>
      <c r="I229" s="4">
        <f>Report!L313</f>
        <v>5</v>
      </c>
      <c r="J229" s="288"/>
      <c r="K229" s="4">
        <f>Report!N313</f>
        <v>5</v>
      </c>
      <c r="L229" s="288"/>
      <c r="M229" s="4">
        <f>Report!P313</f>
        <v>5</v>
      </c>
    </row>
    <row r="230" spans="1:13" s="6" customFormat="1" x14ac:dyDescent="0.25">
      <c r="A230" s="6" t="s">
        <v>0</v>
      </c>
      <c r="B230" s="11" t="s">
        <v>6</v>
      </c>
      <c r="C230" s="280"/>
      <c r="D230" s="280" t="str">
        <f>Report!D314</f>
        <v xml:space="preserve">Healthy Homes Grants and Support………………………………………………………………………………………………………………………………………………………. </v>
      </c>
      <c r="E230" s="280"/>
      <c r="F230" s="19"/>
      <c r="G230" s="19"/>
      <c r="H230" s="19"/>
      <c r="I230" s="4">
        <f>Report!L314</f>
        <v>50</v>
      </c>
      <c r="J230" s="288"/>
      <c r="K230" s="4">
        <f>Report!N314</f>
        <v>60</v>
      </c>
      <c r="L230" s="288"/>
      <c r="M230" s="4">
        <f>Report!P314</f>
        <v>85</v>
      </c>
    </row>
    <row r="231" spans="1:13" s="6" customFormat="1" x14ac:dyDescent="0.25">
      <c r="A231" s="6" t="s">
        <v>0</v>
      </c>
      <c r="B231" s="6" t="s">
        <v>120</v>
      </c>
      <c r="C231" s="280"/>
      <c r="D231" s="280" t="str">
        <f>Report!D315</f>
        <v>Resident Safety (Carbon Monoxide Detectors and Radon Testing)</v>
      </c>
      <c r="E231" s="280"/>
      <c r="F231" s="19"/>
      <c r="G231" s="19"/>
      <c r="H231" s="19"/>
      <c r="I231" s="4">
        <f>Report!L315</f>
        <v>0</v>
      </c>
      <c r="J231" s="288"/>
      <c r="K231" s="4">
        <f>Report!N315</f>
        <v>0</v>
      </c>
      <c r="L231" s="288"/>
      <c r="M231" s="4">
        <f>Report!P315</f>
        <v>5</v>
      </c>
    </row>
    <row r="232" spans="1:13" s="6" customFormat="1" x14ac:dyDescent="0.25">
      <c r="B232" s="11"/>
      <c r="C232" s="280"/>
      <c r="D232" s="280" t="str">
        <f>Report!D316</f>
        <v xml:space="preserve">Lead Hazard Reduction Demonstration………………………………………………………………………………………………………………………………………………………. </v>
      </c>
      <c r="E232" s="280"/>
      <c r="F232" s="280"/>
      <c r="G232" s="280"/>
      <c r="H232" s="280"/>
      <c r="I232" s="4">
        <f>Report!L316</f>
        <v>95</v>
      </c>
      <c r="J232" s="288"/>
      <c r="K232" s="4">
        <f>Report!N316</f>
        <v>95</v>
      </c>
      <c r="L232" s="288"/>
      <c r="M232" s="4">
        <f>Report!P316</f>
        <v>105</v>
      </c>
    </row>
    <row r="233" spans="1:13" s="6" customFormat="1" x14ac:dyDescent="0.25">
      <c r="B233" s="11"/>
      <c r="C233" s="280"/>
      <c r="D233" s="280" t="str">
        <f>Report!D317</f>
        <v>Lead Hazard Reduction Neighborhood……………………………………………………………………………………………………………………………………………………….</v>
      </c>
      <c r="E233" s="280"/>
      <c r="F233" s="280"/>
      <c r="G233" s="280"/>
      <c r="H233" s="280"/>
      <c r="I233" s="4">
        <f>Report!L317</f>
        <v>64</v>
      </c>
      <c r="J233" s="288"/>
      <c r="K233" s="4">
        <f>Report!N317</f>
        <v>0</v>
      </c>
      <c r="L233" s="288"/>
      <c r="M233" s="4">
        <f>Report!P317</f>
        <v>0</v>
      </c>
    </row>
    <row r="234" spans="1:13" s="6" customFormat="1" x14ac:dyDescent="0.25">
      <c r="B234" s="11"/>
      <c r="C234" s="280"/>
      <c r="D234" s="280" t="str">
        <f>Report!D319</f>
        <v>Aging in Place Modification Grants……………………………………………………………………………………………………………………………………………………….</v>
      </c>
      <c r="E234" s="280"/>
      <c r="F234" s="280"/>
      <c r="G234" s="280"/>
      <c r="H234" s="280"/>
      <c r="I234" s="4">
        <f>Report!L319</f>
        <v>0</v>
      </c>
      <c r="J234" s="288"/>
      <c r="K234" s="4">
        <f>Report!N319</f>
        <v>10</v>
      </c>
      <c r="L234" s="288"/>
      <c r="M234" s="4" t="str">
        <f>Report!P319</f>
        <v>[10]</v>
      </c>
    </row>
    <row r="235" spans="1:13" s="8" customFormat="1" x14ac:dyDescent="0.25">
      <c r="B235" s="9"/>
      <c r="C235" s="276"/>
      <c r="D235" s="276"/>
      <c r="E235" s="276" t="str">
        <f>Report!E320</f>
        <v>Total, OLHCHH………………………………………………………………………………………………………………………………………………………………………………..</v>
      </c>
      <c r="F235" s="276"/>
      <c r="G235" s="276"/>
      <c r="H235" s="276"/>
      <c r="I235" s="22">
        <f>Report!L320</f>
        <v>290</v>
      </c>
      <c r="J235" s="290"/>
      <c r="K235" s="22">
        <f>Report!N320</f>
        <v>360</v>
      </c>
      <c r="L235" s="290"/>
      <c r="M235" s="22">
        <f>Report!P320</f>
        <v>400</v>
      </c>
    </row>
    <row r="236" spans="1:13" s="6" customFormat="1" x14ac:dyDescent="0.25">
      <c r="B236" s="11"/>
      <c r="C236" s="276"/>
      <c r="D236" s="276"/>
      <c r="E236" s="280"/>
      <c r="F236" s="280"/>
      <c r="G236" s="280"/>
      <c r="H236" s="280"/>
      <c r="I236" s="4"/>
      <c r="J236" s="288"/>
      <c r="K236" s="4"/>
      <c r="L236" s="288"/>
      <c r="M236" s="4"/>
    </row>
    <row r="237" spans="1:13" s="6" customFormat="1" x14ac:dyDescent="0.25">
      <c r="B237" s="11"/>
      <c r="C237" s="276" t="str">
        <f>Report!C324</f>
        <v>MANAGEMENT AND ADMINISTRATION</v>
      </c>
      <c r="D237" s="280"/>
      <c r="E237" s="280"/>
      <c r="F237" s="280"/>
      <c r="G237" s="280"/>
      <c r="H237" s="280"/>
      <c r="I237" s="4"/>
      <c r="J237" s="288"/>
      <c r="K237" s="4"/>
      <c r="L237" s="4"/>
      <c r="M237" s="4"/>
    </row>
    <row r="238" spans="1:13" s="6" customFormat="1" x14ac:dyDescent="0.25">
      <c r="B238" s="9"/>
      <c r="C238" s="280" t="str">
        <f>Report!C325</f>
        <v>Salaries and Expenses, HUD……………………………………………………………………………………………………………………………………………………………………………..…………………………….</v>
      </c>
      <c r="D238" s="280"/>
      <c r="E238" s="280"/>
      <c r="F238" s="276"/>
      <c r="G238" s="276"/>
      <c r="H238" s="276"/>
      <c r="I238" s="22">
        <f>Report!L325</f>
        <v>1475</v>
      </c>
      <c r="J238" s="288"/>
      <c r="K238" s="22">
        <f>Report!N325</f>
        <v>1499</v>
      </c>
      <c r="L238" s="288"/>
      <c r="M238" s="22">
        <f>Report!P325</f>
        <v>1681</v>
      </c>
    </row>
    <row r="239" spans="1:13" s="6" customFormat="1" x14ac:dyDescent="0.25">
      <c r="B239" s="11"/>
      <c r="C239" s="280" t="str">
        <f>Report!C326</f>
        <v>Salaries and Expenses, OIG…………………………………………………………………………………………………………………..</v>
      </c>
      <c r="D239" s="280"/>
      <c r="E239" s="280"/>
      <c r="F239" s="280"/>
      <c r="G239" s="280"/>
      <c r="H239" s="283"/>
      <c r="I239" s="22">
        <f>Report!L326</f>
        <v>143</v>
      </c>
      <c r="J239" s="288"/>
      <c r="K239" s="22">
        <f>Report!N326</f>
        <v>137</v>
      </c>
      <c r="L239" s="288"/>
      <c r="M239" s="22">
        <f>Report!P326</f>
        <v>147</v>
      </c>
    </row>
    <row r="240" spans="1:13" s="6" customFormat="1" x14ac:dyDescent="0.25">
      <c r="A240" s="6" t="s">
        <v>0</v>
      </c>
      <c r="B240" s="8" t="s">
        <v>121</v>
      </c>
      <c r="C240" s="280" t="str">
        <f>Report!C327</f>
        <v>Information Technology Fund……………………………………………………………………………………………………………………………………………………………………………..…………………………….</v>
      </c>
      <c r="D240" s="280"/>
      <c r="E240" s="280"/>
      <c r="F240" s="21"/>
      <c r="G240" s="21"/>
      <c r="H240" s="21"/>
      <c r="I240" s="22">
        <f>Report!L327</f>
        <v>280</v>
      </c>
      <c r="J240" s="288"/>
      <c r="K240" s="22">
        <f>Report!N327</f>
        <v>300</v>
      </c>
      <c r="L240" s="288"/>
      <c r="M240" s="22">
        <f>Report!P327</f>
        <v>323</v>
      </c>
    </row>
    <row r="241" spans="1:13" s="6" customFormat="1" x14ac:dyDescent="0.25">
      <c r="A241" s="6" t="s">
        <v>0</v>
      </c>
      <c r="B241" s="11" t="s">
        <v>6</v>
      </c>
      <c r="C241" s="280" t="str">
        <f>Report!C328</f>
        <v>Working Capital Fund……………………………………………………………………………………………………………………………………………………………………………..…………………………….</v>
      </c>
      <c r="D241" s="280"/>
      <c r="E241" s="280"/>
      <c r="F241" s="19"/>
      <c r="G241" s="19"/>
      <c r="H241" s="19"/>
      <c r="I241" s="22">
        <f>Report!L328</f>
        <v>0</v>
      </c>
      <c r="J241" s="288"/>
      <c r="K241" s="22">
        <f>Report!N328</f>
        <v>0</v>
      </c>
      <c r="L241" s="288"/>
      <c r="M241" s="22">
        <f>Report!P328</f>
        <v>0</v>
      </c>
    </row>
    <row r="242" spans="1:13" s="6" customFormat="1" x14ac:dyDescent="0.25">
      <c r="A242" s="6" t="s">
        <v>0</v>
      </c>
      <c r="B242" s="6" t="s">
        <v>122</v>
      </c>
      <c r="C242" s="276"/>
      <c r="D242" s="276"/>
      <c r="E242" s="276"/>
      <c r="F242" s="276" t="str">
        <f>Report!F329</f>
        <v>Subtotal, Management and Administration............................................................................................................................................................................</v>
      </c>
      <c r="G242" s="19"/>
      <c r="H242" s="19"/>
      <c r="I242" s="22">
        <f>Report!L329</f>
        <v>1898</v>
      </c>
      <c r="J242" s="288"/>
      <c r="K242" s="22">
        <f>Report!N329</f>
        <v>1936</v>
      </c>
      <c r="L242" s="288"/>
      <c r="M242" s="22">
        <f>Report!P329</f>
        <v>2151</v>
      </c>
    </row>
    <row r="243" spans="1:13" s="6" customFormat="1" x14ac:dyDescent="0.25">
      <c r="A243" s="6" t="s">
        <v>0</v>
      </c>
      <c r="B243" s="6" t="s">
        <v>123</v>
      </c>
      <c r="C243" s="276"/>
      <c r="D243" s="276"/>
      <c r="E243" s="276"/>
      <c r="F243" s="276"/>
      <c r="G243" s="19"/>
      <c r="H243" s="19"/>
      <c r="I243" s="281"/>
      <c r="J243" s="288"/>
      <c r="K243" s="4"/>
      <c r="L243" s="288"/>
      <c r="M243" s="4"/>
    </row>
    <row r="244" spans="1:13" s="8" customFormat="1" x14ac:dyDescent="0.25">
      <c r="A244" s="8" t="s">
        <v>0</v>
      </c>
      <c r="B244" s="8" t="s">
        <v>126</v>
      </c>
      <c r="C244" s="276"/>
      <c r="D244" s="276"/>
      <c r="E244" s="276" t="str">
        <f>Report!E334</f>
        <v>Subtotal, HUD Discretionary Budget Authority (Gross).........................................................................................................................................................................................................</v>
      </c>
      <c r="F244" s="21"/>
      <c r="G244" s="21"/>
      <c r="H244" s="21"/>
      <c r="I244" s="22">
        <f>I103+I144+I206+I210+I214+I223+I235+I242</f>
        <v>68957.3</v>
      </c>
      <c r="J244" s="290"/>
      <c r="K244" s="22">
        <f>K103+K144+K206+K210+K214+K223+K235+K242</f>
        <v>60347</v>
      </c>
      <c r="L244" s="290"/>
      <c r="M244" s="22">
        <f>M103+M144+M206+M210+M214+M223+M235+M242</f>
        <v>68699.899999999994</v>
      </c>
    </row>
    <row r="245" spans="1:13" s="6" customFormat="1" ht="12.75" customHeight="1" x14ac:dyDescent="0.25">
      <c r="A245" s="6" t="s">
        <v>0</v>
      </c>
      <c r="B245" s="6" t="s">
        <v>127</v>
      </c>
      <c r="C245" s="276"/>
      <c r="D245" s="276"/>
      <c r="E245" s="276"/>
      <c r="F245" s="19"/>
      <c r="G245" s="19"/>
      <c r="H245" s="19"/>
      <c r="I245" s="4"/>
      <c r="J245" s="288"/>
      <c r="K245" s="4"/>
      <c r="L245" s="288"/>
      <c r="M245" s="4"/>
    </row>
    <row r="246" spans="1:13" s="6" customFormat="1" x14ac:dyDescent="0.25">
      <c r="A246" s="6" t="s">
        <v>0</v>
      </c>
      <c r="B246" s="6" t="s">
        <v>128</v>
      </c>
      <c r="C246" s="276" t="str">
        <f>Report!C336</f>
        <v>Offsetting Receipts</v>
      </c>
      <c r="D246" s="280"/>
      <c r="E246" s="280"/>
      <c r="F246" s="19"/>
      <c r="G246" s="19"/>
      <c r="H246" s="19"/>
      <c r="I246" s="4"/>
      <c r="J246" s="288"/>
      <c r="K246" s="4"/>
      <c r="L246" s="288"/>
      <c r="M246" s="4"/>
    </row>
    <row r="247" spans="1:13" s="6" customFormat="1" x14ac:dyDescent="0.25">
      <c r="A247" s="6" t="s">
        <v>0</v>
      </c>
      <c r="B247" s="6" t="s">
        <v>129</v>
      </c>
      <c r="C247" s="276"/>
      <c r="D247" s="280" t="str">
        <f>Report!D337</f>
        <v>MMI Capital Reserve………………………………………………………………………………………………………………………………………………………………………………..</v>
      </c>
      <c r="E247" s="280"/>
      <c r="F247" s="19"/>
      <c r="G247" s="19"/>
      <c r="H247" s="19"/>
      <c r="I247" s="4">
        <f>Report!L337</f>
        <v>-5649</v>
      </c>
      <c r="J247" s="288"/>
      <c r="K247" s="4">
        <f>Report!N337</f>
        <v>-11444</v>
      </c>
      <c r="L247" s="288"/>
      <c r="M247" s="4">
        <f>Report!P337</f>
        <v>-7048</v>
      </c>
    </row>
    <row r="248" spans="1:13" s="6" customFormat="1" x14ac:dyDescent="0.25">
      <c r="A248" s="6" t="s">
        <v>0</v>
      </c>
      <c r="B248" s="6" t="s">
        <v>130</v>
      </c>
      <c r="C248" s="276"/>
      <c r="D248" s="280" t="str">
        <f>Report!D338</f>
        <v>GNMA Receipts………………………………………………………………………………………………………………………………………………………………………………..</v>
      </c>
      <c r="E248" s="280"/>
      <c r="F248" s="19"/>
      <c r="G248" s="19"/>
      <c r="H248" s="19"/>
      <c r="I248" s="4">
        <f>Report!L338</f>
        <v>-132</v>
      </c>
      <c r="J248" s="288"/>
      <c r="K248" s="4">
        <f>Report!N338</f>
        <v>-240</v>
      </c>
      <c r="L248" s="288"/>
      <c r="M248" s="4">
        <f>Report!P338</f>
        <v>-181</v>
      </c>
    </row>
    <row r="249" spans="1:13" s="6" customFormat="1" x14ac:dyDescent="0.25">
      <c r="C249" s="276"/>
      <c r="D249" s="280" t="str">
        <f>Report!D339</f>
        <v>GNMA Capital Reserve………………………………………………………………………………………………………………………………………………………………………………..</v>
      </c>
      <c r="E249" s="280"/>
      <c r="F249" s="19"/>
      <c r="G249" s="19"/>
      <c r="H249" s="19"/>
      <c r="I249" s="4">
        <f>Report!L339</f>
        <v>-1050</v>
      </c>
      <c r="J249" s="288"/>
      <c r="K249" s="4">
        <f>Report!N339</f>
        <v>-2453</v>
      </c>
      <c r="L249" s="288"/>
      <c r="M249" s="4">
        <f>Report!P339</f>
        <v>-2340</v>
      </c>
    </row>
    <row r="250" spans="1:13" s="8" customFormat="1" x14ac:dyDescent="0.25">
      <c r="A250" s="8" t="s">
        <v>0</v>
      </c>
      <c r="B250" s="8" t="s">
        <v>131</v>
      </c>
      <c r="C250" s="276"/>
      <c r="D250" s="280" t="str">
        <f>Report!D340</f>
        <v>GI/SRI Negative Subsidy………………………………………………………………………………………………………………………………………………………………………………..</v>
      </c>
      <c r="E250" s="280"/>
      <c r="F250" s="21"/>
      <c r="G250" s="21"/>
      <c r="H250" s="21"/>
      <c r="I250" s="4">
        <f>Report!L340</f>
        <v>-602</v>
      </c>
      <c r="J250" s="288"/>
      <c r="K250" s="4">
        <f>Report!N340</f>
        <v>-937</v>
      </c>
      <c r="L250" s="288"/>
      <c r="M250" s="4">
        <f>Report!P340</f>
        <v>-940</v>
      </c>
    </row>
    <row r="251" spans="1:13" s="6" customFormat="1" x14ac:dyDescent="0.25">
      <c r="A251" s="6" t="s">
        <v>0</v>
      </c>
      <c r="C251" s="276"/>
      <c r="D251" s="280" t="str">
        <f>Report!D341</f>
        <v>Manufactured Housing Fees Trust………………………………………………………………………………………………………………………………………………………………………………..</v>
      </c>
      <c r="E251" s="280"/>
      <c r="F251" s="19"/>
      <c r="G251" s="19"/>
      <c r="H251" s="19"/>
      <c r="I251" s="4">
        <f>Report!L341</f>
        <v>-15</v>
      </c>
      <c r="J251" s="288"/>
      <c r="K251" s="4">
        <f>Report!N341</f>
        <v>-16</v>
      </c>
      <c r="L251" s="288"/>
      <c r="M251" s="4">
        <f>Report!P341</f>
        <v>-16</v>
      </c>
    </row>
    <row r="252" spans="1:13" s="8" customFormat="1" x14ac:dyDescent="0.25">
      <c r="A252" s="8" t="s">
        <v>0</v>
      </c>
      <c r="C252" s="276"/>
      <c r="D252" s="276"/>
      <c r="E252" s="276" t="str">
        <f>Report!E343</f>
        <v>Total receipts………………………………………………………………………………………………………………………………………………………………………………..</v>
      </c>
      <c r="F252" s="21"/>
      <c r="G252" s="21"/>
      <c r="H252" s="21"/>
      <c r="I252" s="22">
        <f>SUM(I247:I251)</f>
        <v>-7448</v>
      </c>
      <c r="J252" s="290"/>
      <c r="K252" s="22">
        <f>SUM(K247:K251)</f>
        <v>-15090</v>
      </c>
      <c r="L252" s="290"/>
      <c r="M252" s="22">
        <f>SUM(M247:M251)</f>
        <v>-10525</v>
      </c>
    </row>
    <row r="253" spans="1:13" s="6" customFormat="1" x14ac:dyDescent="0.25">
      <c r="A253" s="6" t="s">
        <v>0</v>
      </c>
      <c r="B253" s="6" t="s">
        <v>133</v>
      </c>
      <c r="C253" s="276"/>
      <c r="D253" s="276"/>
      <c r="E253" s="276"/>
      <c r="F253" s="19"/>
      <c r="G253" s="19"/>
      <c r="H253" s="19"/>
      <c r="I253" s="4"/>
      <c r="J253" s="288"/>
      <c r="K253" s="4"/>
      <c r="L253" s="288"/>
      <c r="M253" s="4"/>
    </row>
    <row r="254" spans="1:13" s="8" customFormat="1" x14ac:dyDescent="0.25">
      <c r="C254" s="276"/>
      <c r="D254" s="276"/>
      <c r="E254" s="276" t="str">
        <f>Report!E345</f>
        <v>Total, HUD Discretionary Budget Authority (Net)...........................................................</v>
      </c>
      <c r="F254" s="21"/>
      <c r="G254" s="21"/>
      <c r="H254" s="285"/>
      <c r="I254" s="22">
        <f>I244+I252</f>
        <v>61509.3</v>
      </c>
      <c r="J254" s="290"/>
      <c r="K254" s="22">
        <f>K244+K252</f>
        <v>45257</v>
      </c>
      <c r="L254" s="290"/>
      <c r="M254" s="22">
        <f>M244+M252</f>
        <v>58174.899999999994</v>
      </c>
    </row>
    <row r="255" spans="1:13" x14ac:dyDescent="0.25">
      <c r="C255" s="276"/>
      <c r="D255" s="276"/>
      <c r="E255" s="276"/>
      <c r="F255" s="19"/>
      <c r="G255" s="19"/>
      <c r="H255" s="19"/>
      <c r="I255" s="4"/>
      <c r="J255" s="20"/>
      <c r="K255" s="4"/>
      <c r="L255" s="20"/>
      <c r="M255" s="4"/>
    </row>
    <row r="256" spans="1:13" x14ac:dyDescent="0.25">
      <c r="A256" s="1" t="s">
        <v>0</v>
      </c>
      <c r="C256" s="276" t="str">
        <f>Report!C349</f>
        <v>MANDATORY PROGRAMS</v>
      </c>
      <c r="D256" s="19"/>
      <c r="E256" s="19"/>
      <c r="F256" s="19"/>
      <c r="G256" s="19"/>
      <c r="H256" s="19"/>
      <c r="I256" s="4"/>
      <c r="J256" s="20"/>
      <c r="K256" s="4"/>
      <c r="L256" s="20"/>
      <c r="M256" s="4"/>
    </row>
    <row r="257" spans="3:14" x14ac:dyDescent="0.25">
      <c r="C257" s="276"/>
      <c r="D257" s="19"/>
      <c r="E257" s="19"/>
      <c r="F257" s="19"/>
      <c r="G257" s="19"/>
      <c r="H257" s="21"/>
      <c r="I257" s="22"/>
      <c r="J257" s="20"/>
      <c r="K257" s="22"/>
      <c r="L257" s="20"/>
      <c r="M257" s="22"/>
    </row>
    <row r="258" spans="3:14" x14ac:dyDescent="0.25">
      <c r="C258" s="280" t="str">
        <f>Report!C351</f>
        <v>Indian Housing Loan Guarantee…………………………………………………………………………..</v>
      </c>
      <c r="D258" s="19"/>
      <c r="E258" s="19"/>
      <c r="F258" s="19"/>
      <c r="G258" s="19"/>
      <c r="H258" s="19"/>
      <c r="I258" s="269">
        <f>Report!L351</f>
        <v>2</v>
      </c>
      <c r="J258" s="269"/>
      <c r="K258" s="269">
        <f>Report!N351</f>
        <v>20</v>
      </c>
      <c r="L258" s="269"/>
      <c r="M258" s="269">
        <f>Report!P351</f>
        <v>0</v>
      </c>
    </row>
    <row r="259" spans="3:14" x14ac:dyDescent="0.25">
      <c r="C259" s="280" t="str">
        <f>Report!C352</f>
        <v>Native Hawaiian Housing Block Grants…………………………………………………………………………..</v>
      </c>
      <c r="D259" s="19"/>
      <c r="E259" s="19"/>
      <c r="F259" s="19"/>
      <c r="G259" s="19"/>
      <c r="H259" s="19"/>
      <c r="I259" s="269">
        <f>Report!L352</f>
        <v>0</v>
      </c>
      <c r="J259" s="269"/>
      <c r="K259" s="269">
        <f>Report!N352</f>
        <v>5</v>
      </c>
      <c r="L259" s="269"/>
      <c r="M259" s="269">
        <f>Report!P352</f>
        <v>0</v>
      </c>
    </row>
    <row r="260" spans="3:14" x14ac:dyDescent="0.25">
      <c r="C260" s="280" t="str">
        <f>Report!C353</f>
        <v>Tenant-Based Rental Assistance…………………………………………………………………………..</v>
      </c>
      <c r="D260" s="19"/>
      <c r="E260" s="19"/>
      <c r="F260" s="19"/>
      <c r="G260" s="19"/>
      <c r="H260" s="19"/>
      <c r="I260" s="269">
        <f>Report!L353</f>
        <v>0</v>
      </c>
      <c r="J260" s="269"/>
      <c r="K260" s="269">
        <f>Report!N353</f>
        <v>4980</v>
      </c>
      <c r="L260" s="269"/>
      <c r="M260" s="269">
        <f>Report!P353</f>
        <v>233</v>
      </c>
    </row>
    <row r="261" spans="3:14" x14ac:dyDescent="0.25">
      <c r="C261" s="280" t="str">
        <f>Report!C354</f>
        <v>Native Hawaiian Housing Loan Guarantee…………………………………………………………………………..</v>
      </c>
      <c r="D261" s="19"/>
      <c r="E261" s="19"/>
      <c r="F261" s="19"/>
      <c r="G261" s="19"/>
      <c r="H261" s="19"/>
      <c r="I261" s="269">
        <f>Report!L354</f>
        <v>2</v>
      </c>
      <c r="J261" s="269"/>
      <c r="K261" s="269">
        <f>Report!N354</f>
        <v>1</v>
      </c>
      <c r="L261" s="269"/>
      <c r="M261" s="269">
        <f>Report!P354</f>
        <v>0</v>
      </c>
    </row>
    <row r="262" spans="3:14" x14ac:dyDescent="0.25">
      <c r="C262" s="280" t="str">
        <f>Report!C355</f>
        <v>Native American Programs…………………………………………………………………………..</v>
      </c>
      <c r="D262" s="19"/>
      <c r="E262" s="19"/>
      <c r="F262" s="19"/>
      <c r="G262" s="19"/>
      <c r="H262" s="19"/>
      <c r="I262" s="269">
        <f>Report!L355</f>
        <v>0</v>
      </c>
      <c r="J262" s="269"/>
      <c r="K262" s="269">
        <f>Report!N355</f>
        <v>740</v>
      </c>
      <c r="L262" s="269"/>
      <c r="M262" s="269">
        <f>Report!P355</f>
        <v>2000</v>
      </c>
      <c r="N262" s="1" t="s">
        <v>627</v>
      </c>
    </row>
    <row r="263" spans="3:14" x14ac:dyDescent="0.25">
      <c r="C263" s="280" t="str">
        <f>Report!C356</f>
        <v>Public Housing Fund…………………………………………………………………………..</v>
      </c>
      <c r="D263" s="19"/>
      <c r="E263" s="19"/>
      <c r="F263" s="19"/>
      <c r="G263" s="19"/>
      <c r="H263" s="19"/>
      <c r="I263" s="269">
        <f>Report!L356</f>
        <v>0</v>
      </c>
      <c r="J263" s="269"/>
      <c r="K263" s="269">
        <f>Report!N356</f>
        <v>0</v>
      </c>
      <c r="L263" s="269"/>
      <c r="M263" s="269">
        <f>Report!P356</f>
        <v>8000</v>
      </c>
    </row>
    <row r="264" spans="3:14" x14ac:dyDescent="0.25">
      <c r="C264" s="280" t="str">
        <f>Report!C357</f>
        <v>HOME Investment Partnership Program…………………………………………………………………………..</v>
      </c>
      <c r="D264" s="19"/>
      <c r="E264" s="19"/>
      <c r="F264" s="19"/>
      <c r="G264" s="19"/>
      <c r="H264" s="19"/>
      <c r="I264" s="269">
        <f>Report!L357</f>
        <v>0</v>
      </c>
      <c r="J264" s="269"/>
      <c r="K264" s="269">
        <f>Report!N357</f>
        <v>4950</v>
      </c>
      <c r="L264" s="269"/>
      <c r="M264" s="269">
        <f>Report!P357</f>
        <v>35</v>
      </c>
    </row>
    <row r="265" spans="3:14" x14ac:dyDescent="0.25">
      <c r="C265" s="280" t="str">
        <f>Report!C358</f>
        <v>Community Development Loan Guarantee Program Account.………………………………………………………………………………………………………………………………………………………………………………..</v>
      </c>
      <c r="D265" s="19"/>
      <c r="E265" s="19"/>
      <c r="F265" s="19"/>
      <c r="G265" s="19"/>
      <c r="H265" s="19"/>
      <c r="I265" s="269">
        <f>Report!L358</f>
        <v>0</v>
      </c>
      <c r="J265" s="269"/>
      <c r="K265" s="269">
        <f>Report!N358</f>
        <v>2</v>
      </c>
      <c r="L265" s="269"/>
      <c r="M265" s="269">
        <f>Report!P358</f>
        <v>0</v>
      </c>
    </row>
    <row r="266" spans="3:14" x14ac:dyDescent="0.25">
      <c r="C266" s="280" t="str">
        <f>Report!C359</f>
        <v>Housing Trust Fund……………………………………………………………………………………………………………………………………………..</v>
      </c>
      <c r="D266" s="19"/>
      <c r="E266" s="19"/>
      <c r="F266" s="19"/>
      <c r="G266" s="19"/>
      <c r="H266" s="19"/>
      <c r="I266" s="269">
        <f>Report!L359</f>
        <v>327</v>
      </c>
      <c r="J266" s="269"/>
      <c r="K266" s="269">
        <f>Report!N359</f>
        <v>711</v>
      </c>
      <c r="L266" s="269"/>
      <c r="M266" s="269">
        <f>Report!P359</f>
        <v>45371</v>
      </c>
      <c r="N266" s="1" t="s">
        <v>627</v>
      </c>
    </row>
    <row r="267" spans="3:14" x14ac:dyDescent="0.25">
      <c r="C267" s="280" t="str">
        <f>Report!C360</f>
        <v>Community Development Fund.………………………………………………………………………………………………………………………………………………………………………………..</v>
      </c>
      <c r="D267" s="19"/>
      <c r="E267" s="19"/>
      <c r="F267" s="19"/>
      <c r="G267" s="19"/>
      <c r="H267" s="19"/>
      <c r="I267" s="269">
        <f>Report!L360</f>
        <v>0</v>
      </c>
      <c r="J267" s="269"/>
      <c r="K267" s="269">
        <f>Report!N360</f>
        <v>0</v>
      </c>
      <c r="L267" s="269"/>
      <c r="M267" s="269">
        <f>Report!P360</f>
        <v>2500</v>
      </c>
      <c r="N267" s="1" t="s">
        <v>627</v>
      </c>
    </row>
    <row r="268" spans="3:14" x14ac:dyDescent="0.25">
      <c r="C268" s="280" t="str">
        <f>Report!C361</f>
        <v>Zoning Reform.………………………………………………………………………………………………………………………………………………………………………………..</v>
      </c>
      <c r="D268" s="19"/>
      <c r="E268" s="19"/>
      <c r="F268" s="19"/>
      <c r="G268" s="19"/>
      <c r="H268" s="19"/>
      <c r="I268" s="269">
        <f>Report!L361</f>
        <v>0</v>
      </c>
      <c r="J268" s="269"/>
      <c r="K268" s="269">
        <f>Report!N361</f>
        <v>0</v>
      </c>
      <c r="L268" s="269"/>
      <c r="M268" s="269">
        <f>Report!P361</f>
        <v>5000</v>
      </c>
      <c r="N268" s="1" t="s">
        <v>627</v>
      </c>
    </row>
    <row r="269" spans="3:14" x14ac:dyDescent="0.25">
      <c r="C269" s="280" t="str">
        <f>Report!C362</f>
        <v>Community Revitalization Fund.………………………………………………………………………………………………………………………………………………………………………………..</v>
      </c>
      <c r="D269" s="19"/>
      <c r="E269" s="19"/>
      <c r="F269" s="19"/>
      <c r="G269" s="19"/>
      <c r="H269" s="19"/>
      <c r="I269" s="269">
        <f>Report!L362</f>
        <v>0</v>
      </c>
      <c r="J269" s="269"/>
      <c r="K269" s="269">
        <f>Report!N362</f>
        <v>0</v>
      </c>
      <c r="L269" s="269"/>
      <c r="M269" s="269">
        <f>Report!P362</f>
        <v>10000</v>
      </c>
      <c r="N269" s="1" t="s">
        <v>627</v>
      </c>
    </row>
    <row r="270" spans="3:14" x14ac:dyDescent="0.25">
      <c r="C270" s="280" t="str">
        <f>Report!C363</f>
        <v>Main Street Grants…………………………………………………………………………..</v>
      </c>
      <c r="D270" s="19"/>
      <c r="E270" s="19"/>
      <c r="F270" s="19"/>
      <c r="G270" s="19"/>
      <c r="H270" s="19"/>
      <c r="I270" s="269">
        <f>Report!L363</f>
        <v>0</v>
      </c>
      <c r="J270" s="269"/>
      <c r="K270" s="269">
        <f>Report!N363</f>
        <v>0</v>
      </c>
      <c r="L270" s="269"/>
      <c r="M270" s="269">
        <f>Report!P363</f>
        <v>50</v>
      </c>
    </row>
    <row r="271" spans="3:14" x14ac:dyDescent="0.25">
      <c r="C271" s="280" t="str">
        <f>Report!C364</f>
        <v>FHA General and Special Risk Program Account………………………………………………………………………………………………………………………………………………………………………………..</v>
      </c>
      <c r="D271" s="19"/>
      <c r="E271" s="19"/>
      <c r="F271" s="19"/>
      <c r="G271" s="19"/>
      <c r="H271" s="19"/>
      <c r="I271" s="269">
        <f>Report!L364</f>
        <v>792</v>
      </c>
      <c r="J271" s="269"/>
      <c r="K271" s="269">
        <f>Report!N364</f>
        <v>1913</v>
      </c>
      <c r="L271" s="269"/>
      <c r="M271" s="269">
        <f>Report!P364</f>
        <v>0</v>
      </c>
    </row>
    <row r="272" spans="3:14" x14ac:dyDescent="0.25">
      <c r="C272" s="280" t="str">
        <f>Report!C365</f>
        <v>FHA General and Special Risk Liquidating Account…………………………………………………………………………………………………………………………………………</v>
      </c>
      <c r="D272" s="19"/>
      <c r="E272" s="19"/>
      <c r="F272" s="19"/>
      <c r="G272" s="19"/>
      <c r="H272" s="19"/>
      <c r="I272" s="269">
        <f>Report!L365</f>
        <v>25</v>
      </c>
      <c r="J272" s="269"/>
      <c r="K272" s="269">
        <f>Report!N365</f>
        <v>25</v>
      </c>
      <c r="L272" s="269"/>
      <c r="M272" s="269">
        <f>Report!P365</f>
        <v>25</v>
      </c>
    </row>
    <row r="273" spans="3:14" x14ac:dyDescent="0.25">
      <c r="C273" s="280" t="str">
        <f>Report!C366</f>
        <v>FHA Mutual Mortgage Insurance Capital Reserve Account………………………………………………………………………………………………………………………………………………………………………………..</v>
      </c>
      <c r="D273" s="19"/>
      <c r="E273" s="19"/>
      <c r="F273" s="19"/>
      <c r="G273" s="19"/>
      <c r="H273" s="19"/>
      <c r="I273" s="269">
        <f>Report!L366</f>
        <v>7059</v>
      </c>
      <c r="J273" s="269"/>
      <c r="K273" s="269">
        <f>Report!N366</f>
        <v>11444</v>
      </c>
      <c r="L273" s="269"/>
      <c r="M273" s="269">
        <f>Report!P366</f>
        <v>7048</v>
      </c>
    </row>
    <row r="274" spans="3:14" x14ac:dyDescent="0.25">
      <c r="C274" s="280" t="str">
        <f>Report!C367</f>
        <v>Housing for the Elderly or Handicapped Fund Liquidating Account………………………………………………………………………………………………………………………………………………………………………………………………..</v>
      </c>
      <c r="D274" s="19"/>
      <c r="E274" s="19"/>
      <c r="F274" s="19"/>
      <c r="G274" s="19"/>
      <c r="H274" s="19"/>
      <c r="I274" s="269">
        <f>Report!L367</f>
        <v>0</v>
      </c>
      <c r="J274" s="269"/>
      <c r="K274" s="269">
        <f>Report!N367</f>
        <v>-160</v>
      </c>
      <c r="L274" s="269"/>
      <c r="M274" s="269">
        <f>Report!P367</f>
        <v>-152</v>
      </c>
    </row>
    <row r="275" spans="3:14" x14ac:dyDescent="0.25">
      <c r="C275" s="280" t="str">
        <f>Report!C368</f>
        <v>Project-Based Rental Assistance……………………………………………………………………………………………………………………………………………..</v>
      </c>
      <c r="D275" s="19"/>
      <c r="E275" s="19"/>
      <c r="F275" s="19"/>
      <c r="G275" s="19"/>
      <c r="H275" s="19"/>
      <c r="I275" s="269">
        <f>Report!L368</f>
        <v>0</v>
      </c>
      <c r="J275" s="269"/>
      <c r="K275" s="269">
        <f>Report!N368</f>
        <v>0</v>
      </c>
      <c r="L275" s="269"/>
      <c r="M275" s="269">
        <f>Report!P368</f>
        <v>2000</v>
      </c>
      <c r="N275" s="1" t="s">
        <v>627</v>
      </c>
    </row>
    <row r="276" spans="3:14" x14ac:dyDescent="0.25">
      <c r="C276" s="280" t="str">
        <f>Report!C369</f>
        <v>Housing For the Elderly……………………………………………………………………………………………………………………………………………..</v>
      </c>
      <c r="D276" s="19"/>
      <c r="E276" s="19"/>
      <c r="F276" s="19"/>
      <c r="G276" s="19"/>
      <c r="H276" s="19"/>
      <c r="I276" s="269">
        <f>Report!L369</f>
        <v>0</v>
      </c>
      <c r="J276" s="269"/>
      <c r="K276" s="269">
        <f>Report!N369</f>
        <v>0</v>
      </c>
      <c r="L276" s="269"/>
      <c r="M276" s="269">
        <f>Report!P369</f>
        <v>2000</v>
      </c>
      <c r="N276" s="1" t="s">
        <v>627</v>
      </c>
    </row>
    <row r="277" spans="3:14" x14ac:dyDescent="0.25">
      <c r="C277" s="280" t="str">
        <f>Report!C370</f>
        <v>Green and Resilient Retrofit Program…………………………………………………………………………..</v>
      </c>
      <c r="D277" s="19"/>
      <c r="E277" s="19"/>
      <c r="F277" s="19"/>
      <c r="G277" s="19"/>
      <c r="H277" s="19"/>
      <c r="I277" s="269">
        <f>Report!L370</f>
        <v>0</v>
      </c>
      <c r="J277" s="269"/>
      <c r="K277" s="269">
        <f>Report!N370</f>
        <v>0</v>
      </c>
      <c r="L277" s="269"/>
      <c r="M277" s="269">
        <f>Report!P370</f>
        <v>500</v>
      </c>
      <c r="N277" s="1" t="s">
        <v>627</v>
      </c>
    </row>
    <row r="278" spans="3:14" x14ac:dyDescent="0.25">
      <c r="C278" s="280" t="str">
        <f>Report!C371</f>
        <v>Guarantees of Mortgage-backed Securities Capital Reserve…………………………………………………………………………………………………………………………………………………..</v>
      </c>
      <c r="D278" s="19"/>
      <c r="E278" s="19"/>
      <c r="F278" s="19"/>
      <c r="G278" s="19"/>
      <c r="H278" s="19"/>
      <c r="I278" s="269">
        <f>Report!L371</f>
        <v>2171</v>
      </c>
      <c r="J278" s="269"/>
      <c r="K278" s="269">
        <f>Report!N371</f>
        <v>2453</v>
      </c>
      <c r="L278" s="269"/>
      <c r="M278" s="269">
        <f>Report!P371</f>
        <v>2340</v>
      </c>
    </row>
    <row r="279" spans="3:14" x14ac:dyDescent="0.25">
      <c r="C279" s="280" t="str">
        <f>Report!C372</f>
        <v>Guarantees of Mortgage-backed Securities Program Pass Through Assistance…………………………………………………………………………………………………………………………………………………..</v>
      </c>
      <c r="D279" s="19"/>
      <c r="E279" s="19"/>
      <c r="F279" s="19"/>
      <c r="G279" s="19"/>
      <c r="H279" s="19"/>
      <c r="I279" s="269">
        <f>Report!L372</f>
        <v>8700</v>
      </c>
      <c r="J279" s="269"/>
      <c r="K279" s="269">
        <f>Report!N372</f>
        <v>0</v>
      </c>
      <c r="L279" s="269"/>
      <c r="M279" s="269">
        <f>Report!P372</f>
        <v>0</v>
      </c>
    </row>
    <row r="280" spans="3:14" x14ac:dyDescent="0.25">
      <c r="C280" s="280" t="str">
        <f>Report!C373</f>
        <v>Fair Housing Activities…………………………………………………………………………..</v>
      </c>
      <c r="D280" s="19"/>
      <c r="E280" s="19"/>
      <c r="F280" s="19"/>
      <c r="G280" s="19"/>
      <c r="H280" s="19"/>
      <c r="I280" s="269">
        <f>Report!L373</f>
        <v>0</v>
      </c>
      <c r="J280" s="269"/>
      <c r="K280" s="269">
        <f>Report!N373</f>
        <v>19</v>
      </c>
      <c r="L280" s="269"/>
      <c r="M280" s="269">
        <f>Report!P373</f>
        <v>0</v>
      </c>
    </row>
    <row r="281" spans="3:14" x14ac:dyDescent="0.25">
      <c r="C281" s="280" t="str">
        <f>Report!C374</f>
        <v>Lead Hazard Reduction…………………………………………………………………………..</v>
      </c>
      <c r="I281" s="269">
        <f>Report!L374</f>
        <v>0</v>
      </c>
      <c r="J281" s="269"/>
      <c r="K281" s="269">
        <f>Report!N374</f>
        <v>0</v>
      </c>
      <c r="L281" s="269"/>
      <c r="M281" s="269">
        <f>Report!P374</f>
        <v>3000</v>
      </c>
      <c r="N281" s="1" t="s">
        <v>627</v>
      </c>
    </row>
    <row r="282" spans="3:14" x14ac:dyDescent="0.25">
      <c r="C282" s="280" t="str">
        <f>Report!C375</f>
        <v>Program Office Salaries and Expenses…………………………………………………………………………..</v>
      </c>
      <c r="I282" s="269">
        <f>Report!L375</f>
        <v>0</v>
      </c>
      <c r="J282" s="269"/>
      <c r="K282" s="269">
        <f>Report!N375</f>
        <v>66</v>
      </c>
      <c r="L282" s="269"/>
      <c r="M282" s="269">
        <f>Report!P375</f>
        <v>0</v>
      </c>
    </row>
    <row r="283" spans="3:14" x14ac:dyDescent="0.25">
      <c r="C283" s="280"/>
      <c r="D283" s="280" t="str">
        <f>Report!D376</f>
        <v>Subtotal, Gross Mandatory Budget Authority..................................................................................................................</v>
      </c>
      <c r="I283" s="269">
        <f>Report!L376</f>
        <v>19078</v>
      </c>
      <c r="J283" s="269"/>
      <c r="K283" s="269">
        <f>Report!N376</f>
        <v>27169</v>
      </c>
      <c r="L283" s="269"/>
      <c r="M283" s="269">
        <f>Report!P376</f>
        <v>89950</v>
      </c>
    </row>
    <row r="284" spans="3:14" x14ac:dyDescent="0.25">
      <c r="C284" s="276"/>
      <c r="J284" s="270"/>
      <c r="L284" s="270"/>
    </row>
    <row r="285" spans="3:14" s="272" customFormat="1" x14ac:dyDescent="0.25">
      <c r="C285" s="276" t="str">
        <f>Report!C378</f>
        <v>Mandatory Receipts.............................................................................................................................................................................................................</v>
      </c>
      <c r="I285" s="273">
        <f>Report!L378</f>
        <v>-4129</v>
      </c>
      <c r="J285" s="274"/>
      <c r="K285" s="273">
        <f>Report!N378</f>
        <v>-3155</v>
      </c>
      <c r="L285" s="274"/>
      <c r="M285" s="273">
        <f>Report!P378</f>
        <v>-9388</v>
      </c>
    </row>
    <row r="286" spans="3:14" x14ac:dyDescent="0.25">
      <c r="C286" s="276"/>
      <c r="D286" s="276"/>
      <c r="J286" s="270"/>
      <c r="L286" s="270"/>
    </row>
    <row r="287" spans="3:14" s="272" customFormat="1" x14ac:dyDescent="0.25">
      <c r="C287" s="276"/>
      <c r="D287" s="276" t="str">
        <f>Report!D380</f>
        <v>Total, Net Mandatory Budget Authority..........................................................................................................................................................................................</v>
      </c>
      <c r="I287" s="273">
        <f>I283+I285</f>
        <v>14949</v>
      </c>
      <c r="J287" s="274"/>
      <c r="K287" s="273">
        <f>K283+K285</f>
        <v>24014</v>
      </c>
      <c r="L287" s="274"/>
      <c r="M287" s="273">
        <f>M283+M285</f>
        <v>80562</v>
      </c>
    </row>
    <row r="288" spans="3:14" x14ac:dyDescent="0.25">
      <c r="C288" s="276"/>
      <c r="D288" s="276"/>
      <c r="E288" s="276"/>
      <c r="F288" s="276"/>
      <c r="J288" s="270"/>
      <c r="L288" s="270"/>
    </row>
    <row r="289" spans="3:13" x14ac:dyDescent="0.25">
      <c r="C289" s="276"/>
      <c r="D289" s="276"/>
      <c r="J289" s="270"/>
      <c r="L289" s="270"/>
    </row>
    <row r="290" spans="3:13" s="272" customFormat="1" x14ac:dyDescent="0.25">
      <c r="C290" s="276"/>
      <c r="D290" s="276" t="str">
        <f>Report!D385</f>
        <v>Total, Net HUD Budget Authority.................................................................................................................................................................................</v>
      </c>
      <c r="I290" s="273">
        <f>I254+I287</f>
        <v>76458.3</v>
      </c>
      <c r="J290" s="274"/>
      <c r="K290" s="273">
        <f>K254+K287</f>
        <v>69271</v>
      </c>
      <c r="L290" s="274"/>
      <c r="M290" s="273">
        <f>M254+M287</f>
        <v>138736.9</v>
      </c>
    </row>
    <row r="291" spans="3:13" x14ac:dyDescent="0.25">
      <c r="C291" s="10"/>
      <c r="D291" s="10"/>
      <c r="E291" s="10"/>
      <c r="F291" s="10"/>
      <c r="J291" s="270"/>
      <c r="L291" s="270"/>
    </row>
    <row r="292" spans="3:13" x14ac:dyDescent="0.25">
      <c r="C292" s="10"/>
      <c r="D292" s="302" t="s">
        <v>628</v>
      </c>
      <c r="E292" s="10"/>
      <c r="F292" s="10"/>
      <c r="J292" s="270"/>
      <c r="L292" s="270"/>
    </row>
    <row r="293" spans="3:13" x14ac:dyDescent="0.25">
      <c r="C293" s="10"/>
      <c r="D293" s="302" t="s">
        <v>629</v>
      </c>
      <c r="E293" s="10"/>
      <c r="F293" s="10"/>
      <c r="J293" s="270"/>
      <c r="L293" s="270"/>
    </row>
    <row r="294" spans="3:13" x14ac:dyDescent="0.25">
      <c r="C294" s="10"/>
      <c r="D294" s="10"/>
      <c r="E294" s="10"/>
      <c r="F294" s="10"/>
      <c r="J294" s="270"/>
      <c r="L294" s="270"/>
    </row>
    <row r="295" spans="3:13" x14ac:dyDescent="0.25">
      <c r="C295" s="10"/>
      <c r="D295" s="10"/>
      <c r="E295" s="10"/>
      <c r="F295" s="10"/>
      <c r="J295" s="270"/>
      <c r="L295" s="270"/>
    </row>
    <row r="296" spans="3:13" x14ac:dyDescent="0.25">
      <c r="J296" s="270"/>
      <c r="L296" s="270"/>
    </row>
    <row r="297" spans="3:13" x14ac:dyDescent="0.25">
      <c r="J297" s="270"/>
      <c r="L297" s="270"/>
    </row>
    <row r="298" spans="3:13" x14ac:dyDescent="0.25">
      <c r="J298" s="270"/>
      <c r="L298" s="270"/>
    </row>
    <row r="299" spans="3:13" x14ac:dyDescent="0.25">
      <c r="J299" s="270"/>
      <c r="L299" s="270"/>
    </row>
    <row r="300" spans="3:13" x14ac:dyDescent="0.25">
      <c r="J300" s="270"/>
      <c r="L300" s="270"/>
    </row>
    <row r="301" spans="3:13" x14ac:dyDescent="0.25">
      <c r="J301" s="270"/>
      <c r="L301" s="270"/>
    </row>
    <row r="302" spans="3:13" x14ac:dyDescent="0.25">
      <c r="J302" s="270"/>
      <c r="L302" s="270"/>
    </row>
    <row r="303" spans="3:13" x14ac:dyDescent="0.25">
      <c r="J303" s="270"/>
      <c r="L303" s="270"/>
    </row>
    <row r="304" spans="3:13" x14ac:dyDescent="0.25">
      <c r="J304" s="270"/>
      <c r="L304" s="270"/>
    </row>
    <row r="305" spans="10:12" x14ac:dyDescent="0.25">
      <c r="J305" s="270"/>
      <c r="L305" s="270"/>
    </row>
    <row r="306" spans="10:12" x14ac:dyDescent="0.25">
      <c r="J306" s="270"/>
      <c r="L306" s="270"/>
    </row>
    <row r="307" spans="10:12" x14ac:dyDescent="0.25">
      <c r="J307" s="270"/>
      <c r="L307" s="270"/>
    </row>
    <row r="308" spans="10:12" x14ac:dyDescent="0.25">
      <c r="J308" s="270"/>
      <c r="L308" s="270"/>
    </row>
    <row r="309" spans="10:12" x14ac:dyDescent="0.25">
      <c r="J309" s="270"/>
      <c r="L309" s="270"/>
    </row>
  </sheetData>
  <mergeCells count="1">
    <mergeCell ref="C1:M1"/>
  </mergeCells>
  <pageMargins left="0.7" right="0.7" top="0.75" bottom="0.5" header="0.3" footer="0.3"/>
  <pageSetup firstPageNumber="3" orientation="portrait" useFirstPageNumber="1" r:id="rId1"/>
  <headerFooter>
    <oddFooter>&amp;C1-&amp;P</oddFooter>
  </headerFooter>
  <rowBreaks count="5" manualBreakCount="5">
    <brk id="56" min="2" max="13" man="1"/>
    <brk id="104" max="16383" man="1"/>
    <brk id="145" max="16383" man="1"/>
    <brk id="197" max="16383" man="1"/>
    <brk id="2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E586-C741-4115-BC8E-05B772F886F0}">
  <dimension ref="A1:I14"/>
  <sheetViews>
    <sheetView workbookViewId="0">
      <selection activeCell="F12" sqref="F12"/>
    </sheetView>
  </sheetViews>
  <sheetFormatPr defaultRowHeight="14.5" x14ac:dyDescent="0.35"/>
  <cols>
    <col min="1" max="1" width="52.5429687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15" customHeight="1" x14ac:dyDescent="0.35">
      <c r="A2" s="26" t="s">
        <v>332</v>
      </c>
      <c r="B2" s="27">
        <v>646000</v>
      </c>
      <c r="C2" s="27">
        <v>11522</v>
      </c>
      <c r="D2" s="28">
        <f>B2+C2</f>
        <v>657522</v>
      </c>
      <c r="E2" s="27">
        <v>651731.61470999999</v>
      </c>
      <c r="F2" s="27">
        <v>647000</v>
      </c>
      <c r="G2" s="27">
        <v>5283</v>
      </c>
      <c r="H2" s="28">
        <f>F2+G2</f>
        <v>652283</v>
      </c>
      <c r="I2" s="27">
        <v>723000</v>
      </c>
    </row>
    <row r="3" spans="1:9" ht="15" customHeight="1" x14ac:dyDescent="0.35">
      <c r="A3" s="26" t="s">
        <v>333</v>
      </c>
      <c r="B3" s="27">
        <v>2000</v>
      </c>
      <c r="C3" s="27">
        <v>4000</v>
      </c>
      <c r="D3" s="28">
        <f t="shared" ref="D3:D13" si="0">B3+C3</f>
        <v>6000</v>
      </c>
      <c r="E3" s="27">
        <v>460.54563000000002</v>
      </c>
      <c r="F3" s="27">
        <v>1000</v>
      </c>
      <c r="G3" s="27">
        <v>5703</v>
      </c>
      <c r="H3" s="28">
        <f t="shared" ref="H3:H13" si="1">F3+G3</f>
        <v>6703</v>
      </c>
      <c r="I3" s="27"/>
    </row>
    <row r="4" spans="1:9" ht="15" customHeight="1" x14ac:dyDescent="0.35">
      <c r="A4" s="26" t="s">
        <v>159</v>
      </c>
      <c r="B4" s="27">
        <v>5000</v>
      </c>
      <c r="C4" s="27">
        <v>2000</v>
      </c>
      <c r="D4" s="28">
        <f t="shared" si="0"/>
        <v>7000</v>
      </c>
      <c r="E4" s="27"/>
      <c r="F4" s="27">
        <v>7000</v>
      </c>
      <c r="G4" s="27">
        <v>7316</v>
      </c>
      <c r="H4" s="28">
        <f t="shared" si="1"/>
        <v>14316</v>
      </c>
      <c r="I4" s="27">
        <v>7000</v>
      </c>
    </row>
    <row r="5" spans="1:9" ht="15" customHeight="1" x14ac:dyDescent="0.35">
      <c r="A5" s="40" t="s">
        <v>334</v>
      </c>
      <c r="B5" s="27">
        <v>2000</v>
      </c>
      <c r="C5" s="27"/>
      <c r="D5" s="28">
        <f t="shared" si="0"/>
        <v>2000</v>
      </c>
      <c r="E5" s="27"/>
      <c r="F5" s="27"/>
      <c r="G5" s="27">
        <v>2000</v>
      </c>
      <c r="H5" s="28">
        <f t="shared" si="1"/>
        <v>2000</v>
      </c>
      <c r="I5" s="27"/>
    </row>
    <row r="6" spans="1:9" ht="15" customHeight="1" x14ac:dyDescent="0.35">
      <c r="A6" s="40" t="s">
        <v>335</v>
      </c>
      <c r="B6" s="27">
        <v>100000</v>
      </c>
      <c r="C6" s="27">
        <v>198000</v>
      </c>
      <c r="D6" s="28">
        <f t="shared" si="0"/>
        <v>298000</v>
      </c>
      <c r="E6" s="27">
        <v>205986.61799999999</v>
      </c>
      <c r="F6" s="27">
        <v>100000</v>
      </c>
      <c r="G6" s="27">
        <v>91013</v>
      </c>
      <c r="H6" s="28">
        <f t="shared" si="1"/>
        <v>191013</v>
      </c>
      <c r="I6" s="27">
        <v>100000</v>
      </c>
    </row>
    <row r="7" spans="1:9" ht="15" customHeight="1" x14ac:dyDescent="0.35">
      <c r="A7" s="26" t="s">
        <v>336</v>
      </c>
      <c r="B7" s="27">
        <v>70000</v>
      </c>
      <c r="C7" s="27"/>
      <c r="D7" s="28">
        <f t="shared" si="0"/>
        <v>70000</v>
      </c>
      <c r="E7" s="27">
        <v>59444.974999999999</v>
      </c>
      <c r="F7" s="27">
        <v>70000</v>
      </c>
      <c r="G7" s="27">
        <v>10555</v>
      </c>
      <c r="H7" s="28">
        <f t="shared" si="1"/>
        <v>80555</v>
      </c>
      <c r="I7" s="27">
        <v>70000</v>
      </c>
    </row>
    <row r="8" spans="1:9" ht="15" customHeight="1" x14ac:dyDescent="0.35">
      <c r="A8" s="40" t="s">
        <v>337</v>
      </c>
      <c r="B8" s="27">
        <v>200000</v>
      </c>
      <c r="C8" s="27"/>
      <c r="D8" s="28">
        <f t="shared" si="0"/>
        <v>200000</v>
      </c>
      <c r="E8" s="27">
        <v>197043.17</v>
      </c>
      <c r="F8" s="27"/>
      <c r="G8" s="27">
        <v>2957</v>
      </c>
      <c r="H8" s="28">
        <f t="shared" si="1"/>
        <v>2957</v>
      </c>
      <c r="I8" s="27"/>
    </row>
    <row r="9" spans="1:9" ht="15" customHeight="1" x14ac:dyDescent="0.35">
      <c r="A9" s="40" t="s">
        <v>338</v>
      </c>
      <c r="B9" s="27">
        <v>100000</v>
      </c>
      <c r="C9" s="27"/>
      <c r="D9" s="28">
        <f t="shared" si="0"/>
        <v>100000</v>
      </c>
      <c r="E9" s="27">
        <v>97600</v>
      </c>
      <c r="F9" s="27"/>
      <c r="G9" s="27">
        <v>2400</v>
      </c>
      <c r="H9" s="28">
        <f t="shared" si="1"/>
        <v>2400</v>
      </c>
      <c r="I9" s="27"/>
    </row>
    <row r="10" spans="1:9" ht="15" customHeight="1" x14ac:dyDescent="0.35">
      <c r="A10" s="40" t="s">
        <v>339</v>
      </c>
      <c r="B10" s="27"/>
      <c r="C10" s="27"/>
      <c r="D10" s="28">
        <f t="shared" si="0"/>
        <v>0</v>
      </c>
      <c r="E10" s="27"/>
      <c r="F10" s="27">
        <v>450000</v>
      </c>
      <c r="G10" s="27"/>
      <c r="H10" s="28">
        <f t="shared" si="1"/>
        <v>450000</v>
      </c>
      <c r="I10" s="27"/>
    </row>
    <row r="11" spans="1:9" ht="15" customHeight="1" x14ac:dyDescent="0.35">
      <c r="A11" s="40" t="s">
        <v>340</v>
      </c>
      <c r="B11" s="27"/>
      <c r="C11" s="27"/>
      <c r="D11" s="28">
        <f t="shared" si="0"/>
        <v>0</v>
      </c>
      <c r="E11" s="27"/>
      <c r="F11" s="27">
        <v>280000</v>
      </c>
      <c r="G11" s="27"/>
      <c r="H11" s="28">
        <f t="shared" si="1"/>
        <v>280000</v>
      </c>
      <c r="I11" s="27"/>
    </row>
    <row r="12" spans="1:9" ht="15" customHeight="1" x14ac:dyDescent="0.35">
      <c r="A12" s="40" t="s">
        <v>341</v>
      </c>
      <c r="B12" s="27"/>
      <c r="C12" s="27"/>
      <c r="D12" s="28">
        <f t="shared" si="0"/>
        <v>0</v>
      </c>
      <c r="E12" s="27"/>
      <c r="F12" s="27">
        <v>10000</v>
      </c>
      <c r="G12" s="27"/>
      <c r="H12" s="28">
        <f t="shared" si="1"/>
        <v>10000</v>
      </c>
      <c r="I12" s="27"/>
    </row>
    <row r="13" spans="1:9" ht="15" customHeight="1" x14ac:dyDescent="0.35">
      <c r="A13" s="26" t="s">
        <v>342</v>
      </c>
      <c r="B13" s="27"/>
      <c r="C13" s="27">
        <v>0</v>
      </c>
      <c r="D13" s="28">
        <f t="shared" si="0"/>
        <v>0</v>
      </c>
      <c r="E13" s="27">
        <v>0</v>
      </c>
      <c r="F13" s="27"/>
      <c r="G13" s="27">
        <v>0</v>
      </c>
      <c r="H13" s="28">
        <f t="shared" si="1"/>
        <v>0</v>
      </c>
      <c r="I13" s="27">
        <v>100000</v>
      </c>
    </row>
    <row r="14" spans="1:9" ht="15" customHeight="1" x14ac:dyDescent="0.35">
      <c r="A14" s="29" t="s">
        <v>305</v>
      </c>
      <c r="B14" s="30">
        <f t="shared" ref="B14:I14" si="2">SUM(B2:B13)</f>
        <v>1125000</v>
      </c>
      <c r="C14" s="30">
        <f t="shared" si="2"/>
        <v>215522</v>
      </c>
      <c r="D14" s="30">
        <f t="shared" si="2"/>
        <v>1340522</v>
      </c>
      <c r="E14" s="30">
        <f t="shared" si="2"/>
        <v>1212266.92334</v>
      </c>
      <c r="F14" s="30">
        <f t="shared" si="2"/>
        <v>1565000</v>
      </c>
      <c r="G14" s="30">
        <f t="shared" si="2"/>
        <v>127227</v>
      </c>
      <c r="H14" s="30">
        <f t="shared" si="2"/>
        <v>1692227</v>
      </c>
      <c r="I14" s="30">
        <f t="shared" si="2"/>
        <v>1000000</v>
      </c>
    </row>
  </sheetData>
  <protectedRanges>
    <protectedRange sqref="I3:I13" name="Range3"/>
    <protectedRange sqref="E6:E13 G13" name="Range2"/>
    <protectedRange sqref="E2:E5 F2:F13 G2:G12 I2 A2:C13" name="Range4"/>
  </protectedRange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D13D-176B-40F1-8687-7E261DD0AE3B}">
  <dimension ref="A1:I7"/>
  <sheetViews>
    <sheetView workbookViewId="0">
      <selection sqref="A1:I7"/>
    </sheetView>
  </sheetViews>
  <sheetFormatPr defaultRowHeight="14.5" x14ac:dyDescent="0.35"/>
  <cols>
    <col min="1" max="1" width="25.179687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15" customHeight="1" x14ac:dyDescent="0.35">
      <c r="A2" s="26" t="s">
        <v>343</v>
      </c>
      <c r="B2" s="27">
        <v>1100</v>
      </c>
      <c r="C2" s="27">
        <v>4470</v>
      </c>
      <c r="D2" s="28">
        <f>B2+C2</f>
        <v>5570</v>
      </c>
      <c r="E2" s="27">
        <v>952</v>
      </c>
      <c r="F2" s="27">
        <v>1500</v>
      </c>
      <c r="G2" s="27">
        <v>4415.0540000000001</v>
      </c>
      <c r="H2" s="28">
        <f>F2+G2</f>
        <v>5915.0540000000001</v>
      </c>
      <c r="I2" s="27">
        <v>3000</v>
      </c>
    </row>
    <row r="3" spans="1:9" ht="15" customHeight="1" x14ac:dyDescent="0.35">
      <c r="A3" s="26" t="s">
        <v>344</v>
      </c>
      <c r="B3" s="27"/>
      <c r="C3" s="27">
        <v>1727</v>
      </c>
      <c r="D3" s="28">
        <f t="shared" ref="D3:D6" si="0">B3+C3</f>
        <v>1727</v>
      </c>
      <c r="E3" s="27"/>
      <c r="F3" s="27"/>
      <c r="G3" s="27">
        <v>1727</v>
      </c>
      <c r="H3" s="28">
        <f t="shared" ref="H3:H6" si="1">F3+G3</f>
        <v>1727</v>
      </c>
      <c r="I3" s="27"/>
    </row>
    <row r="4" spans="1:9" ht="15" customHeight="1" x14ac:dyDescent="0.35">
      <c r="A4" s="26" t="s">
        <v>345</v>
      </c>
      <c r="B4" s="27">
        <v>500</v>
      </c>
      <c r="C4" s="27">
        <v>1722</v>
      </c>
      <c r="D4" s="28">
        <f t="shared" si="0"/>
        <v>2222</v>
      </c>
      <c r="E4" s="27">
        <v>88</v>
      </c>
      <c r="F4" s="27">
        <v>500</v>
      </c>
      <c r="G4" s="27">
        <v>2506.2800000000002</v>
      </c>
      <c r="H4" s="28">
        <f t="shared" si="1"/>
        <v>3006.28</v>
      </c>
      <c r="I4" s="27">
        <v>500</v>
      </c>
    </row>
    <row r="5" spans="1:9" ht="15" customHeight="1" x14ac:dyDescent="0.35">
      <c r="A5" s="26" t="s">
        <v>346</v>
      </c>
      <c r="B5" s="27">
        <v>0</v>
      </c>
      <c r="C5" s="27">
        <v>0</v>
      </c>
      <c r="D5" s="28">
        <f t="shared" si="0"/>
        <v>0</v>
      </c>
      <c r="E5" s="27">
        <v>0</v>
      </c>
      <c r="F5" s="27">
        <v>0</v>
      </c>
      <c r="G5" s="27">
        <v>0</v>
      </c>
      <c r="H5" s="28">
        <f t="shared" si="1"/>
        <v>0</v>
      </c>
      <c r="I5" s="27">
        <v>0</v>
      </c>
    </row>
    <row r="6" spans="1:9" ht="15" customHeight="1" x14ac:dyDescent="0.35">
      <c r="A6" s="26"/>
      <c r="B6" s="27"/>
      <c r="C6" s="27">
        <v>0</v>
      </c>
      <c r="D6" s="28">
        <f t="shared" si="0"/>
        <v>0</v>
      </c>
      <c r="E6" s="27"/>
      <c r="F6" s="27"/>
      <c r="G6" s="27"/>
      <c r="H6" s="28">
        <f t="shared" si="1"/>
        <v>0</v>
      </c>
      <c r="I6" s="27"/>
    </row>
    <row r="7" spans="1:9" ht="15" customHeight="1" x14ac:dyDescent="0.35">
      <c r="A7" s="29" t="s">
        <v>305</v>
      </c>
      <c r="B7" s="30">
        <f>SUM(B2:B6)</f>
        <v>1600</v>
      </c>
      <c r="C7" s="41">
        <f>SUM(C2:C4)</f>
        <v>7919</v>
      </c>
      <c r="D7" s="30">
        <f t="shared" ref="D7:I7" si="2">SUM(D2:D6)</f>
        <v>9519</v>
      </c>
      <c r="E7" s="30">
        <f t="shared" si="2"/>
        <v>1040</v>
      </c>
      <c r="F7" s="30">
        <f t="shared" si="2"/>
        <v>2000</v>
      </c>
      <c r="G7" s="30">
        <f t="shared" si="2"/>
        <v>8648.3340000000007</v>
      </c>
      <c r="H7" s="30">
        <f t="shared" si="2"/>
        <v>10648.334000000001</v>
      </c>
      <c r="I7" s="30">
        <f t="shared" si="2"/>
        <v>3500</v>
      </c>
    </row>
  </sheetData>
  <protectedRanges>
    <protectedRange sqref="I6" name="Range3_2"/>
    <protectedRange sqref="E6:G6" name="Range2_2"/>
    <protectedRange sqref="A2:B6 C2:C7 E2:G5 I2:I5" name="Range4_2"/>
  </protectedRange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5EFC-A0C2-4123-9005-9A92DC5C3878}">
  <dimension ref="A1:I13"/>
  <sheetViews>
    <sheetView workbookViewId="0">
      <selection activeCell="B16" sqref="B16"/>
    </sheetView>
  </sheetViews>
  <sheetFormatPr defaultRowHeight="14.5" x14ac:dyDescent="0.35"/>
  <cols>
    <col min="1" max="1" width="21.179687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15" customHeight="1" x14ac:dyDescent="0.35">
      <c r="A2" s="26" t="s">
        <v>347</v>
      </c>
      <c r="B2" s="27">
        <v>2000</v>
      </c>
      <c r="C2" s="27">
        <v>0</v>
      </c>
      <c r="D2" s="28">
        <f>B2+C2</f>
        <v>2000</v>
      </c>
      <c r="E2" s="27">
        <v>2000</v>
      </c>
      <c r="F2" s="27">
        <v>2000</v>
      </c>
      <c r="G2" s="27">
        <v>0</v>
      </c>
      <c r="H2" s="28">
        <f>F2+G2</f>
        <v>2000</v>
      </c>
      <c r="I2" s="27">
        <v>7000</v>
      </c>
    </row>
    <row r="3" spans="1:9" ht="15" customHeight="1" x14ac:dyDescent="0.35">
      <c r="A3" s="26" t="s">
        <v>348</v>
      </c>
      <c r="B3" s="27">
        <v>0</v>
      </c>
      <c r="C3" s="27">
        <v>88</v>
      </c>
      <c r="D3" s="28">
        <f t="shared" ref="D3:D12" si="0">B3+C3</f>
        <v>88</v>
      </c>
      <c r="E3" s="27">
        <v>3</v>
      </c>
      <c r="F3" s="27"/>
      <c r="G3" s="27">
        <v>85</v>
      </c>
      <c r="H3" s="28">
        <f t="shared" ref="H3:H12" si="1">F3+G3</f>
        <v>85</v>
      </c>
      <c r="I3" s="27">
        <v>0</v>
      </c>
    </row>
    <row r="4" spans="1:9" ht="15" customHeight="1" x14ac:dyDescent="0.35">
      <c r="A4" s="26" t="s">
        <v>349</v>
      </c>
      <c r="B4" s="27"/>
      <c r="C4" s="27"/>
      <c r="D4" s="28">
        <f t="shared" si="0"/>
        <v>0</v>
      </c>
      <c r="E4" s="27"/>
      <c r="F4" s="27">
        <v>5000</v>
      </c>
      <c r="G4" s="27">
        <v>0</v>
      </c>
      <c r="H4" s="28">
        <f t="shared" si="1"/>
        <v>5000</v>
      </c>
      <c r="I4" s="27">
        <v>0</v>
      </c>
    </row>
    <row r="5" spans="1:9" x14ac:dyDescent="0.35">
      <c r="A5" s="26"/>
      <c r="B5" s="27"/>
      <c r="C5" s="27"/>
      <c r="D5" s="28">
        <f t="shared" si="0"/>
        <v>0</v>
      </c>
      <c r="E5" s="27"/>
      <c r="F5" s="27"/>
      <c r="G5" s="27"/>
      <c r="H5" s="28">
        <f t="shared" si="1"/>
        <v>0</v>
      </c>
      <c r="I5" s="27"/>
    </row>
    <row r="6" spans="1:9" x14ac:dyDescent="0.35">
      <c r="A6" s="26"/>
      <c r="B6" s="27"/>
      <c r="C6" s="27"/>
      <c r="D6" s="28">
        <f t="shared" si="0"/>
        <v>0</v>
      </c>
      <c r="E6" s="27"/>
      <c r="F6" s="27"/>
      <c r="G6" s="27"/>
      <c r="H6" s="28">
        <f t="shared" si="1"/>
        <v>0</v>
      </c>
      <c r="I6" s="27"/>
    </row>
    <row r="7" spans="1:9" x14ac:dyDescent="0.35">
      <c r="A7" s="26"/>
      <c r="B7" s="27"/>
      <c r="C7" s="27"/>
      <c r="D7" s="28">
        <f t="shared" si="0"/>
        <v>0</v>
      </c>
      <c r="E7" s="27"/>
      <c r="F7" s="27"/>
      <c r="G7" s="27"/>
      <c r="H7" s="28">
        <f t="shared" si="1"/>
        <v>0</v>
      </c>
      <c r="I7" s="27"/>
    </row>
    <row r="8" spans="1:9" x14ac:dyDescent="0.35">
      <c r="A8" s="26"/>
      <c r="B8" s="27"/>
      <c r="C8" s="27"/>
      <c r="D8" s="28">
        <f t="shared" si="0"/>
        <v>0</v>
      </c>
      <c r="E8" s="27"/>
      <c r="F8" s="27"/>
      <c r="G8" s="27"/>
      <c r="H8" s="28">
        <f t="shared" si="1"/>
        <v>0</v>
      </c>
      <c r="I8" s="27"/>
    </row>
    <row r="9" spans="1:9" x14ac:dyDescent="0.35">
      <c r="A9" s="26"/>
      <c r="B9" s="27"/>
      <c r="C9" s="27"/>
      <c r="D9" s="28">
        <f t="shared" si="0"/>
        <v>0</v>
      </c>
      <c r="E9" s="27"/>
      <c r="F9" s="27"/>
      <c r="G9" s="27"/>
      <c r="H9" s="28">
        <f t="shared" si="1"/>
        <v>0</v>
      </c>
      <c r="I9" s="27"/>
    </row>
    <row r="10" spans="1:9" x14ac:dyDescent="0.35">
      <c r="A10" s="26"/>
      <c r="B10" s="27"/>
      <c r="C10" s="27"/>
      <c r="D10" s="28">
        <f t="shared" si="0"/>
        <v>0</v>
      </c>
      <c r="E10" s="27"/>
      <c r="F10" s="27"/>
      <c r="G10" s="27"/>
      <c r="H10" s="28">
        <f t="shared" si="1"/>
        <v>0</v>
      </c>
      <c r="I10" s="27"/>
    </row>
    <row r="11" spans="1:9" x14ac:dyDescent="0.35">
      <c r="A11" s="26"/>
      <c r="B11" s="27"/>
      <c r="C11" s="27"/>
      <c r="D11" s="28">
        <f t="shared" si="0"/>
        <v>0</v>
      </c>
      <c r="E11" s="27"/>
      <c r="F11" s="27"/>
      <c r="G11" s="27"/>
      <c r="H11" s="28">
        <f t="shared" si="1"/>
        <v>0</v>
      </c>
      <c r="I11" s="27"/>
    </row>
    <row r="12" spans="1:9" x14ac:dyDescent="0.35">
      <c r="A12" s="26"/>
      <c r="B12" s="27"/>
      <c r="C12" s="27"/>
      <c r="D12" s="28">
        <f t="shared" si="0"/>
        <v>0</v>
      </c>
      <c r="E12" s="27"/>
      <c r="F12" s="27"/>
      <c r="G12" s="27"/>
      <c r="H12" s="28">
        <f t="shared" si="1"/>
        <v>0</v>
      </c>
      <c r="I12" s="27"/>
    </row>
    <row r="13" spans="1:9" x14ac:dyDescent="0.35">
      <c r="A13" s="29" t="s">
        <v>305</v>
      </c>
      <c r="B13" s="30">
        <f>SUM(B2:B12)</f>
        <v>2000</v>
      </c>
      <c r="C13" s="30">
        <f t="shared" ref="C13:I13" si="2">SUM(C2:C12)</f>
        <v>88</v>
      </c>
      <c r="D13" s="30">
        <f t="shared" si="2"/>
        <v>2088</v>
      </c>
      <c r="E13" s="30">
        <f t="shared" si="2"/>
        <v>2003</v>
      </c>
      <c r="F13" s="30">
        <f t="shared" si="2"/>
        <v>7000</v>
      </c>
      <c r="G13" s="30">
        <f t="shared" si="2"/>
        <v>85</v>
      </c>
      <c r="H13" s="30">
        <f t="shared" si="2"/>
        <v>7085</v>
      </c>
      <c r="I13" s="30">
        <f t="shared" si="2"/>
        <v>7000</v>
      </c>
    </row>
  </sheetData>
  <protectedRanges>
    <protectedRange sqref="I2:I12" name="Range3"/>
    <protectedRange sqref="E2:G12" name="Range2"/>
    <protectedRange sqref="A2:C12" name="Range4"/>
  </protectedRange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F8F2-88AA-464B-9636-20F2BAD2E32A}">
  <dimension ref="A1:I13"/>
  <sheetViews>
    <sheetView workbookViewId="0">
      <selection activeCell="A16" sqref="A16"/>
    </sheetView>
  </sheetViews>
  <sheetFormatPr defaultRowHeight="14.5" x14ac:dyDescent="0.35"/>
  <cols>
    <col min="1" max="1" width="17.8164062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15" customHeight="1" x14ac:dyDescent="0.35">
      <c r="A2" s="26" t="s">
        <v>343</v>
      </c>
      <c r="B2" s="35"/>
      <c r="C2" s="35">
        <v>5926</v>
      </c>
      <c r="D2" s="28">
        <f>B2+C2</f>
        <v>5926</v>
      </c>
      <c r="E2" s="35">
        <v>0</v>
      </c>
      <c r="F2" s="27">
        <v>0</v>
      </c>
      <c r="G2" s="27">
        <v>5926</v>
      </c>
      <c r="H2" s="28">
        <f>F2+G2</f>
        <v>5926</v>
      </c>
      <c r="I2" s="27">
        <v>-5926</v>
      </c>
    </row>
    <row r="3" spans="1:9" x14ac:dyDescent="0.35">
      <c r="A3" s="26"/>
      <c r="B3" s="27"/>
      <c r="C3" s="27"/>
      <c r="D3" s="28">
        <f t="shared" ref="D3:D12" si="0">B3+C3</f>
        <v>0</v>
      </c>
      <c r="E3" s="27"/>
      <c r="F3" s="27"/>
      <c r="G3" s="27"/>
      <c r="H3" s="28">
        <f t="shared" ref="H3:H12" si="1">F3+G3</f>
        <v>0</v>
      </c>
      <c r="I3" s="27"/>
    </row>
    <row r="4" spans="1:9" x14ac:dyDescent="0.35">
      <c r="A4" s="26"/>
      <c r="B4" s="27"/>
      <c r="C4" s="27"/>
      <c r="D4" s="28">
        <f t="shared" si="0"/>
        <v>0</v>
      </c>
      <c r="E4" s="27"/>
      <c r="F4" s="27"/>
      <c r="G4" s="27"/>
      <c r="H4" s="28">
        <f t="shared" si="1"/>
        <v>0</v>
      </c>
      <c r="I4" s="27"/>
    </row>
    <row r="5" spans="1:9" x14ac:dyDescent="0.35">
      <c r="A5" s="26"/>
      <c r="B5" s="27"/>
      <c r="C5" s="27"/>
      <c r="D5" s="28">
        <f t="shared" si="0"/>
        <v>0</v>
      </c>
      <c r="E5" s="27"/>
      <c r="F5" s="27"/>
      <c r="G5" s="27"/>
      <c r="H5" s="28">
        <f t="shared" si="1"/>
        <v>0</v>
      </c>
      <c r="I5" s="27"/>
    </row>
    <row r="6" spans="1:9" x14ac:dyDescent="0.35">
      <c r="A6" s="26"/>
      <c r="B6" s="27"/>
      <c r="C6" s="27"/>
      <c r="D6" s="28">
        <f t="shared" si="0"/>
        <v>0</v>
      </c>
      <c r="E6" s="27"/>
      <c r="F6" s="27"/>
      <c r="G6" s="27"/>
      <c r="H6" s="28">
        <f t="shared" si="1"/>
        <v>0</v>
      </c>
      <c r="I6" s="27"/>
    </row>
    <row r="7" spans="1:9" x14ac:dyDescent="0.35">
      <c r="A7" s="26"/>
      <c r="B7" s="27"/>
      <c r="C7" s="27"/>
      <c r="D7" s="28">
        <f t="shared" si="0"/>
        <v>0</v>
      </c>
      <c r="E7" s="27"/>
      <c r="F7" s="27"/>
      <c r="G7" s="27"/>
      <c r="H7" s="28">
        <f t="shared" si="1"/>
        <v>0</v>
      </c>
      <c r="I7" s="27"/>
    </row>
    <row r="8" spans="1:9" x14ac:dyDescent="0.35">
      <c r="A8" s="26"/>
      <c r="B8" s="27"/>
      <c r="C8" s="27"/>
      <c r="D8" s="28">
        <f t="shared" si="0"/>
        <v>0</v>
      </c>
      <c r="E8" s="27"/>
      <c r="F8" s="27"/>
      <c r="G8" s="27"/>
      <c r="H8" s="28">
        <f t="shared" si="1"/>
        <v>0</v>
      </c>
      <c r="I8" s="27"/>
    </row>
    <row r="9" spans="1:9" x14ac:dyDescent="0.35">
      <c r="A9" s="26"/>
      <c r="B9" s="27"/>
      <c r="C9" s="27"/>
      <c r="D9" s="28">
        <f t="shared" si="0"/>
        <v>0</v>
      </c>
      <c r="E9" s="27"/>
      <c r="F9" s="27"/>
      <c r="G9" s="27"/>
      <c r="H9" s="28">
        <f t="shared" si="1"/>
        <v>0</v>
      </c>
      <c r="I9" s="27"/>
    </row>
    <row r="10" spans="1:9" x14ac:dyDescent="0.35">
      <c r="A10" s="26"/>
      <c r="B10" s="27"/>
      <c r="C10" s="27"/>
      <c r="D10" s="28">
        <f t="shared" si="0"/>
        <v>0</v>
      </c>
      <c r="E10" s="27"/>
      <c r="F10" s="27"/>
      <c r="G10" s="27"/>
      <c r="H10" s="28">
        <f t="shared" si="1"/>
        <v>0</v>
      </c>
      <c r="I10" s="27"/>
    </row>
    <row r="11" spans="1:9" x14ac:dyDescent="0.35">
      <c r="A11" s="26"/>
      <c r="B11" s="27"/>
      <c r="C11" s="27"/>
      <c r="D11" s="28">
        <f t="shared" si="0"/>
        <v>0</v>
      </c>
      <c r="E11" s="27"/>
      <c r="F11" s="27"/>
      <c r="G11" s="27"/>
      <c r="H11" s="28">
        <f t="shared" si="1"/>
        <v>0</v>
      </c>
      <c r="I11" s="27"/>
    </row>
    <row r="12" spans="1:9" x14ac:dyDescent="0.35">
      <c r="A12" s="26"/>
      <c r="B12" s="27"/>
      <c r="C12" s="27"/>
      <c r="D12" s="28">
        <f t="shared" si="0"/>
        <v>0</v>
      </c>
      <c r="E12" s="27"/>
      <c r="F12" s="27"/>
      <c r="G12" s="27"/>
      <c r="H12" s="28">
        <f t="shared" si="1"/>
        <v>0</v>
      </c>
      <c r="I12" s="27"/>
    </row>
    <row r="13" spans="1:9" x14ac:dyDescent="0.35">
      <c r="A13" s="34" t="s">
        <v>305</v>
      </c>
      <c r="B13" s="28">
        <f>SUM(B2:B12)</f>
        <v>0</v>
      </c>
      <c r="C13" s="28">
        <f t="shared" ref="C13:I13" si="2">SUM(C2:C12)</f>
        <v>5926</v>
      </c>
      <c r="D13" s="28">
        <f t="shared" si="2"/>
        <v>5926</v>
      </c>
      <c r="E13" s="28">
        <f t="shared" si="2"/>
        <v>0</v>
      </c>
      <c r="F13" s="28">
        <f t="shared" si="2"/>
        <v>0</v>
      </c>
      <c r="G13" s="28">
        <f t="shared" si="2"/>
        <v>5926</v>
      </c>
      <c r="H13" s="28">
        <f t="shared" si="2"/>
        <v>5926</v>
      </c>
      <c r="I13" s="28">
        <f t="shared" si="2"/>
        <v>-5926</v>
      </c>
    </row>
  </sheetData>
  <protectedRanges>
    <protectedRange sqref="I2:I12" name="Range3"/>
    <protectedRange sqref="E3:G12 F2:G2" name="Range2"/>
    <protectedRange sqref="A2:C12 E2" name="Range4"/>
  </protectedRange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5A7D-936D-4166-A0B1-31F910D0CD6A}">
  <dimension ref="A1:I15"/>
  <sheetViews>
    <sheetView workbookViewId="0">
      <selection activeCell="B13" sqref="B13"/>
    </sheetView>
  </sheetViews>
  <sheetFormatPr defaultRowHeight="14.5" x14ac:dyDescent="0.35"/>
  <cols>
    <col min="1" max="1" width="31.453125" customWidth="1"/>
  </cols>
  <sheetData>
    <row r="1" spans="1:9" ht="31.5" x14ac:dyDescent="0.35">
      <c r="A1" s="42" t="s">
        <v>277</v>
      </c>
      <c r="B1" s="25" t="s">
        <v>350</v>
      </c>
      <c r="C1" s="25" t="s">
        <v>351</v>
      </c>
      <c r="D1" s="25" t="s">
        <v>280</v>
      </c>
      <c r="E1" s="25" t="s">
        <v>281</v>
      </c>
      <c r="F1" s="25" t="s">
        <v>282</v>
      </c>
      <c r="G1" s="25" t="s">
        <v>352</v>
      </c>
      <c r="H1" s="25" t="s">
        <v>284</v>
      </c>
      <c r="I1" s="25" t="s">
        <v>329</v>
      </c>
    </row>
    <row r="2" spans="1:9" ht="15" customHeight="1" x14ac:dyDescent="0.35">
      <c r="A2" s="43" t="s">
        <v>353</v>
      </c>
      <c r="B2" s="27">
        <v>3393000</v>
      </c>
      <c r="C2" s="27">
        <v>550582</v>
      </c>
      <c r="D2" s="28">
        <f>B2+C2</f>
        <v>3943582</v>
      </c>
      <c r="E2" s="27">
        <v>2605463</v>
      </c>
      <c r="F2" s="27">
        <v>3443000</v>
      </c>
      <c r="G2" s="27">
        <v>1344346</v>
      </c>
      <c r="H2" s="28">
        <f>F2+G2</f>
        <v>4787346</v>
      </c>
      <c r="I2" s="27">
        <v>3443000</v>
      </c>
    </row>
    <row r="3" spans="1:9" ht="15" customHeight="1" x14ac:dyDescent="0.35">
      <c r="A3" s="43" t="s">
        <v>354</v>
      </c>
      <c r="B3" s="27">
        <v>7000</v>
      </c>
      <c r="C3" s="27">
        <v>6058</v>
      </c>
      <c r="D3" s="28">
        <f t="shared" ref="D3:D14" si="0">B3+C3</f>
        <v>13058</v>
      </c>
      <c r="E3" s="27">
        <v>12247</v>
      </c>
      <c r="F3" s="27">
        <v>7000</v>
      </c>
      <c r="G3" s="27">
        <v>7000</v>
      </c>
      <c r="H3" s="28">
        <f t="shared" ref="H3:H14" si="1">F3+G3</f>
        <v>14000</v>
      </c>
      <c r="I3" s="27">
        <v>7000</v>
      </c>
    </row>
    <row r="4" spans="1:9" ht="15" customHeight="1" x14ac:dyDescent="0.35">
      <c r="A4" s="43" t="s">
        <v>355</v>
      </c>
      <c r="B4" s="27">
        <v>0</v>
      </c>
      <c r="C4" s="27">
        <v>65000</v>
      </c>
      <c r="D4" s="28">
        <f t="shared" si="0"/>
        <v>65000</v>
      </c>
      <c r="E4" s="27">
        <v>64070</v>
      </c>
      <c r="F4" s="27">
        <v>0</v>
      </c>
      <c r="G4" s="27">
        <v>930</v>
      </c>
      <c r="H4" s="28">
        <f t="shared" si="1"/>
        <v>930</v>
      </c>
      <c r="I4" s="27">
        <v>0</v>
      </c>
    </row>
    <row r="5" spans="1:9" ht="15" customHeight="1" x14ac:dyDescent="0.35">
      <c r="A5" s="43" t="s">
        <v>356</v>
      </c>
      <c r="B5" s="27">
        <v>0</v>
      </c>
      <c r="C5" s="27">
        <v>336</v>
      </c>
      <c r="D5" s="28">
        <f t="shared" si="0"/>
        <v>336</v>
      </c>
      <c r="E5" s="27">
        <v>0</v>
      </c>
      <c r="F5" s="27">
        <v>0</v>
      </c>
      <c r="G5" s="27">
        <v>336</v>
      </c>
      <c r="H5" s="28">
        <f t="shared" si="1"/>
        <v>336</v>
      </c>
      <c r="I5" s="27">
        <v>0</v>
      </c>
    </row>
    <row r="6" spans="1:9" ht="15" customHeight="1" x14ac:dyDescent="0.35">
      <c r="A6" s="43" t="s">
        <v>357</v>
      </c>
      <c r="B6" s="27">
        <v>0</v>
      </c>
      <c r="C6" s="27">
        <v>0</v>
      </c>
      <c r="D6" s="28">
        <f t="shared" si="0"/>
        <v>0</v>
      </c>
      <c r="E6" s="27">
        <v>0</v>
      </c>
      <c r="F6" s="27">
        <v>0</v>
      </c>
      <c r="G6" s="27">
        <v>0</v>
      </c>
      <c r="H6" s="28">
        <f t="shared" si="1"/>
        <v>0</v>
      </c>
      <c r="I6" s="27">
        <v>0</v>
      </c>
    </row>
    <row r="7" spans="1:9" ht="15" customHeight="1" x14ac:dyDescent="0.35">
      <c r="A7" s="43" t="s">
        <v>358</v>
      </c>
      <c r="B7" s="27">
        <v>0</v>
      </c>
      <c r="C7" s="27">
        <v>175</v>
      </c>
      <c r="D7" s="28">
        <f t="shared" si="0"/>
        <v>175</v>
      </c>
      <c r="E7" s="27">
        <v>0</v>
      </c>
      <c r="F7" s="27">
        <v>0</v>
      </c>
      <c r="G7" s="27">
        <v>174</v>
      </c>
      <c r="H7" s="28">
        <f t="shared" si="1"/>
        <v>174</v>
      </c>
      <c r="I7" s="27">
        <v>0</v>
      </c>
    </row>
    <row r="8" spans="1:9" ht="15" customHeight="1" x14ac:dyDescent="0.35">
      <c r="A8" s="43" t="s">
        <v>359</v>
      </c>
      <c r="B8" s="27">
        <v>0</v>
      </c>
      <c r="C8" s="27">
        <v>15</v>
      </c>
      <c r="D8" s="28">
        <f t="shared" si="0"/>
        <v>15</v>
      </c>
      <c r="E8" s="27">
        <v>0</v>
      </c>
      <c r="F8" s="27">
        <v>0</v>
      </c>
      <c r="G8" s="27">
        <v>15</v>
      </c>
      <c r="H8" s="28">
        <f t="shared" si="1"/>
        <v>15</v>
      </c>
      <c r="I8" s="27">
        <v>0</v>
      </c>
    </row>
    <row r="9" spans="1:9" ht="15" customHeight="1" x14ac:dyDescent="0.35">
      <c r="A9" s="43" t="s">
        <v>360</v>
      </c>
      <c r="B9" s="27">
        <v>0</v>
      </c>
      <c r="C9" s="27">
        <v>31078638</v>
      </c>
      <c r="D9" s="28">
        <f t="shared" si="0"/>
        <v>31078638</v>
      </c>
      <c r="E9" s="27">
        <v>4471083</v>
      </c>
      <c r="F9" s="27">
        <v>0</v>
      </c>
      <c r="G9" s="27">
        <v>26327374</v>
      </c>
      <c r="H9" s="28">
        <f t="shared" si="1"/>
        <v>26327374</v>
      </c>
      <c r="I9" s="27">
        <v>0</v>
      </c>
    </row>
    <row r="10" spans="1:9" ht="15" customHeight="1" x14ac:dyDescent="0.35">
      <c r="A10" s="43" t="s">
        <v>361</v>
      </c>
      <c r="B10" s="27">
        <v>0</v>
      </c>
      <c r="C10" s="27">
        <v>105</v>
      </c>
      <c r="D10" s="28">
        <f t="shared" si="0"/>
        <v>105</v>
      </c>
      <c r="E10" s="27">
        <v>3</v>
      </c>
      <c r="F10" s="27">
        <v>0</v>
      </c>
      <c r="G10" s="27">
        <v>104</v>
      </c>
      <c r="H10" s="28">
        <f t="shared" si="1"/>
        <v>104</v>
      </c>
      <c r="I10" s="27">
        <v>0</v>
      </c>
    </row>
    <row r="11" spans="1:9" ht="15" customHeight="1" x14ac:dyDescent="0.35">
      <c r="A11" s="43" t="s">
        <v>362</v>
      </c>
      <c r="B11" s="27">
        <v>25000</v>
      </c>
      <c r="C11" s="27">
        <v>0</v>
      </c>
      <c r="D11" s="28">
        <f t="shared" si="0"/>
        <v>25000</v>
      </c>
      <c r="E11" s="27">
        <v>500</v>
      </c>
      <c r="F11" s="27">
        <v>25000</v>
      </c>
      <c r="G11" s="27">
        <v>24500</v>
      </c>
      <c r="H11" s="28">
        <f t="shared" si="1"/>
        <v>49500</v>
      </c>
      <c r="I11" s="27">
        <v>25000</v>
      </c>
    </row>
    <row r="12" spans="1:9" ht="15" customHeight="1" x14ac:dyDescent="0.35">
      <c r="A12" s="43" t="s">
        <v>363</v>
      </c>
      <c r="B12" s="27">
        <v>0</v>
      </c>
      <c r="C12" s="27">
        <v>0</v>
      </c>
      <c r="D12" s="28">
        <f t="shared" si="0"/>
        <v>0</v>
      </c>
      <c r="E12" s="27">
        <v>0</v>
      </c>
      <c r="F12" s="27">
        <v>0</v>
      </c>
      <c r="G12" s="27">
        <v>0</v>
      </c>
      <c r="H12" s="28">
        <f t="shared" si="1"/>
        <v>0</v>
      </c>
      <c r="I12" s="27">
        <v>295000</v>
      </c>
    </row>
    <row r="13" spans="1:9" ht="15" customHeight="1" x14ac:dyDescent="0.35">
      <c r="A13" s="43" t="s">
        <v>364</v>
      </c>
      <c r="B13" s="27">
        <v>4990000</v>
      </c>
      <c r="C13" s="27">
        <v>0</v>
      </c>
      <c r="D13" s="28">
        <f t="shared" si="0"/>
        <v>4990000</v>
      </c>
      <c r="E13" s="27">
        <v>1758123</v>
      </c>
      <c r="F13" s="27">
        <v>0</v>
      </c>
      <c r="G13" s="27">
        <v>3231877</v>
      </c>
      <c r="H13" s="28">
        <f t="shared" si="1"/>
        <v>3231877</v>
      </c>
      <c r="I13" s="27">
        <v>0</v>
      </c>
    </row>
    <row r="14" spans="1:9" ht="15" customHeight="1" x14ac:dyDescent="0.35">
      <c r="A14" s="43" t="s">
        <v>365</v>
      </c>
      <c r="B14" s="27">
        <v>10000</v>
      </c>
      <c r="C14" s="27">
        <v>0</v>
      </c>
      <c r="D14" s="28">
        <f t="shared" si="0"/>
        <v>10000</v>
      </c>
      <c r="E14" s="27">
        <v>5000</v>
      </c>
      <c r="F14" s="27">
        <v>0</v>
      </c>
      <c r="G14" s="27">
        <v>5000</v>
      </c>
      <c r="H14" s="28">
        <f t="shared" si="1"/>
        <v>5000</v>
      </c>
      <c r="I14" s="27">
        <v>0</v>
      </c>
    </row>
    <row r="15" spans="1:9" ht="15" customHeight="1" x14ac:dyDescent="0.35">
      <c r="A15" s="29" t="s">
        <v>305</v>
      </c>
      <c r="B15" s="28">
        <f>SUM(B2:B14)</f>
        <v>8425000</v>
      </c>
      <c r="C15" s="28">
        <f>SUM(C2:C14)</f>
        <v>31700909</v>
      </c>
      <c r="D15" s="28">
        <f>SUM(D2:D14)</f>
        <v>40125909</v>
      </c>
      <c r="E15" s="28">
        <f t="shared" ref="E15:I15" si="2">SUM(E2:E14)</f>
        <v>8916489</v>
      </c>
      <c r="F15" s="28">
        <f t="shared" si="2"/>
        <v>3475000</v>
      </c>
      <c r="G15" s="28">
        <f t="shared" si="2"/>
        <v>30941656</v>
      </c>
      <c r="H15" s="28">
        <f t="shared" si="2"/>
        <v>34416656</v>
      </c>
      <c r="I15" s="28">
        <f t="shared" si="2"/>
        <v>3770000</v>
      </c>
    </row>
  </sheetData>
  <protectedRanges>
    <protectedRange sqref="I2:I14" name="Range3"/>
    <protectedRange sqref="E2:G14" name="Range2"/>
    <protectedRange sqref="A2:C14" name="Range4"/>
  </protectedRange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01E0-6D24-4F41-8A54-9F7BFA1BC500}">
  <dimension ref="A1:I4"/>
  <sheetViews>
    <sheetView workbookViewId="0">
      <selection activeCell="A13" sqref="A13"/>
    </sheetView>
  </sheetViews>
  <sheetFormatPr defaultRowHeight="14.5" x14ac:dyDescent="0.35"/>
  <cols>
    <col min="1" max="1" width="30.26953125" customWidth="1"/>
  </cols>
  <sheetData>
    <row r="1" spans="1:9" ht="31.5" x14ac:dyDescent="0.35">
      <c r="A1" s="44" t="s">
        <v>277</v>
      </c>
      <c r="B1" s="45" t="s">
        <v>350</v>
      </c>
      <c r="C1" s="45" t="s">
        <v>351</v>
      </c>
      <c r="D1" s="45" t="s">
        <v>280</v>
      </c>
      <c r="E1" s="45" t="s">
        <v>281</v>
      </c>
      <c r="F1" s="45" t="s">
        <v>282</v>
      </c>
      <c r="G1" s="45" t="s">
        <v>352</v>
      </c>
      <c r="H1" s="45" t="s">
        <v>284</v>
      </c>
      <c r="I1" s="45" t="s">
        <v>329</v>
      </c>
    </row>
    <row r="2" spans="1:9" ht="15" customHeight="1" x14ac:dyDescent="0.35">
      <c r="A2" s="26" t="s">
        <v>366</v>
      </c>
      <c r="B2" s="27">
        <v>0</v>
      </c>
      <c r="C2" s="27">
        <v>0</v>
      </c>
      <c r="D2" s="28">
        <f>B2+C2</f>
        <v>0</v>
      </c>
      <c r="E2" s="27">
        <v>0</v>
      </c>
      <c r="F2" s="27">
        <v>0</v>
      </c>
      <c r="G2" s="27">
        <v>0</v>
      </c>
      <c r="H2" s="28">
        <f>F2+G2</f>
        <v>0</v>
      </c>
      <c r="I2" s="27">
        <v>0</v>
      </c>
    </row>
    <row r="3" spans="1:9" ht="15" customHeight="1" x14ac:dyDescent="0.35">
      <c r="A3" s="26" t="s">
        <v>367</v>
      </c>
      <c r="B3" s="27" t="s">
        <v>368</v>
      </c>
      <c r="C3" s="27"/>
      <c r="D3" s="28">
        <v>0</v>
      </c>
      <c r="E3" s="27"/>
      <c r="F3" s="27" t="s">
        <v>368</v>
      </c>
      <c r="G3" s="27"/>
      <c r="H3" s="28">
        <v>0</v>
      </c>
      <c r="I3" s="27" t="s">
        <v>368</v>
      </c>
    </row>
    <row r="4" spans="1:9" x14ac:dyDescent="0.35">
      <c r="A4" s="29" t="s">
        <v>305</v>
      </c>
      <c r="B4" s="28">
        <f t="shared" ref="B4:I4" si="0">SUM(B2:B3)</f>
        <v>0</v>
      </c>
      <c r="C4" s="28">
        <f t="shared" si="0"/>
        <v>0</v>
      </c>
      <c r="D4" s="28">
        <f t="shared" si="0"/>
        <v>0</v>
      </c>
      <c r="E4" s="28">
        <f t="shared" si="0"/>
        <v>0</v>
      </c>
      <c r="F4" s="28">
        <f t="shared" si="0"/>
        <v>0</v>
      </c>
      <c r="G4" s="28">
        <f t="shared" si="0"/>
        <v>0</v>
      </c>
      <c r="H4" s="28">
        <f t="shared" si="0"/>
        <v>0</v>
      </c>
      <c r="I4" s="28">
        <f t="shared" si="0"/>
        <v>0</v>
      </c>
    </row>
  </sheetData>
  <protectedRanges>
    <protectedRange sqref="I2:I3" name="Range3"/>
    <protectedRange sqref="E2:G3" name="Range2"/>
    <protectedRange sqref="A2:C3" name="Range4"/>
  </protectedRange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AFEE-0666-4DAB-B4B6-BCCDDAE7C605}">
  <dimension ref="A1:I8"/>
  <sheetViews>
    <sheetView workbookViewId="0">
      <selection activeCell="B8" sqref="B8"/>
    </sheetView>
  </sheetViews>
  <sheetFormatPr defaultRowHeight="14.5" x14ac:dyDescent="0.35"/>
  <cols>
    <col min="1" max="1" width="31.54296875" customWidth="1"/>
  </cols>
  <sheetData>
    <row r="1" spans="1:9" ht="31.5" x14ac:dyDescent="0.35">
      <c r="A1" s="42" t="s">
        <v>277</v>
      </c>
      <c r="B1" s="25" t="s">
        <v>350</v>
      </c>
      <c r="C1" s="25" t="s">
        <v>351</v>
      </c>
      <c r="D1" s="25" t="s">
        <v>280</v>
      </c>
      <c r="E1" s="25" t="s">
        <v>281</v>
      </c>
      <c r="F1" s="25" t="s">
        <v>282</v>
      </c>
      <c r="G1" s="25" t="s">
        <v>352</v>
      </c>
      <c r="H1" s="25" t="s">
        <v>284</v>
      </c>
      <c r="I1" s="25" t="s">
        <v>329</v>
      </c>
    </row>
    <row r="2" spans="1:9" ht="15" customHeight="1" x14ac:dyDescent="0.35">
      <c r="A2" s="26" t="s">
        <v>332</v>
      </c>
      <c r="B2" s="27">
        <v>369000</v>
      </c>
      <c r="C2" s="27">
        <v>92217</v>
      </c>
      <c r="D2" s="28">
        <f>B2+C2</f>
        <v>461217</v>
      </c>
      <c r="E2" s="27">
        <v>278944</v>
      </c>
      <c r="F2" s="27">
        <v>387000</v>
      </c>
      <c r="G2" s="27">
        <v>182273</v>
      </c>
      <c r="H2" s="28">
        <f>F2+G2</f>
        <v>569273</v>
      </c>
      <c r="I2" s="27">
        <v>405000</v>
      </c>
    </row>
    <row r="3" spans="1:9" ht="15" customHeight="1" x14ac:dyDescent="0.35">
      <c r="A3" s="26" t="s">
        <v>369</v>
      </c>
      <c r="B3" s="27">
        <v>41000</v>
      </c>
      <c r="C3" s="27">
        <v>35849</v>
      </c>
      <c r="D3" s="28">
        <f t="shared" ref="D3:D7" si="0">B3+C3</f>
        <v>76849</v>
      </c>
      <c r="E3" s="27">
        <v>56966</v>
      </c>
      <c r="F3" s="27">
        <v>43000</v>
      </c>
      <c r="G3" s="27">
        <v>41034</v>
      </c>
      <c r="H3" s="28">
        <f t="shared" ref="H3:H7" si="1">F3+G3</f>
        <v>84034</v>
      </c>
      <c r="I3" s="27">
        <v>45000</v>
      </c>
    </row>
    <row r="4" spans="1:9" ht="15" customHeight="1" x14ac:dyDescent="0.35">
      <c r="A4" s="26" t="s">
        <v>159</v>
      </c>
      <c r="B4" s="27">
        <v>0</v>
      </c>
      <c r="C4" s="27">
        <v>0</v>
      </c>
      <c r="D4" s="28">
        <f t="shared" si="0"/>
        <v>0</v>
      </c>
      <c r="E4" s="27">
        <v>0</v>
      </c>
      <c r="F4" s="27">
        <v>0</v>
      </c>
      <c r="G4" s="27">
        <v>7</v>
      </c>
      <c r="H4" s="28">
        <f t="shared" si="1"/>
        <v>7</v>
      </c>
      <c r="I4" s="27">
        <v>0</v>
      </c>
    </row>
    <row r="5" spans="1:9" ht="15" customHeight="1" x14ac:dyDescent="0.35">
      <c r="A5" s="26" t="s">
        <v>370</v>
      </c>
      <c r="B5" s="27">
        <v>53700</v>
      </c>
      <c r="C5" s="27">
        <v>0</v>
      </c>
      <c r="D5" s="28">
        <f t="shared" si="0"/>
        <v>53700</v>
      </c>
      <c r="E5" s="27">
        <v>37509</v>
      </c>
      <c r="F5" s="27">
        <v>0</v>
      </c>
      <c r="G5" s="27">
        <v>16191</v>
      </c>
      <c r="H5" s="28">
        <f t="shared" si="1"/>
        <v>16191</v>
      </c>
      <c r="I5" s="27">
        <v>0</v>
      </c>
    </row>
    <row r="6" spans="1:9" ht="15" customHeight="1" x14ac:dyDescent="0.35">
      <c r="A6" s="26" t="s">
        <v>371</v>
      </c>
      <c r="B6" s="27">
        <v>10000</v>
      </c>
      <c r="C6" s="27">
        <v>0</v>
      </c>
      <c r="D6" s="28">
        <f t="shared" si="0"/>
        <v>10000</v>
      </c>
      <c r="E6" s="27">
        <v>9617</v>
      </c>
      <c r="F6" s="27">
        <v>0</v>
      </c>
      <c r="G6" s="27">
        <v>383</v>
      </c>
      <c r="H6" s="28">
        <f t="shared" si="1"/>
        <v>383</v>
      </c>
      <c r="I6" s="27">
        <v>0</v>
      </c>
    </row>
    <row r="7" spans="1:9" ht="15" customHeight="1" x14ac:dyDescent="0.35">
      <c r="A7" s="26" t="s">
        <v>372</v>
      </c>
      <c r="B7" s="27">
        <v>1300</v>
      </c>
      <c r="C7" s="27">
        <v>0</v>
      </c>
      <c r="D7" s="28">
        <f t="shared" si="0"/>
        <v>1300</v>
      </c>
      <c r="E7" s="27">
        <v>1300</v>
      </c>
      <c r="F7" s="27">
        <v>0</v>
      </c>
      <c r="G7" s="27">
        <v>0</v>
      </c>
      <c r="H7" s="28">
        <f t="shared" si="1"/>
        <v>0</v>
      </c>
      <c r="I7" s="27">
        <v>0</v>
      </c>
    </row>
    <row r="8" spans="1:9" ht="15" customHeight="1" x14ac:dyDescent="0.35">
      <c r="A8" s="29" t="s">
        <v>305</v>
      </c>
      <c r="B8" s="28">
        <f t="shared" ref="B8:I8" si="2">SUM(B2:B7)</f>
        <v>475000</v>
      </c>
      <c r="C8" s="28">
        <f t="shared" si="2"/>
        <v>128066</v>
      </c>
      <c r="D8" s="28">
        <f t="shared" si="2"/>
        <v>603066</v>
      </c>
      <c r="E8" s="28">
        <f t="shared" si="2"/>
        <v>384336</v>
      </c>
      <c r="F8" s="28">
        <f t="shared" si="2"/>
        <v>430000</v>
      </c>
      <c r="G8" s="28">
        <f t="shared" si="2"/>
        <v>239888</v>
      </c>
      <c r="H8" s="28">
        <f t="shared" si="2"/>
        <v>669888</v>
      </c>
      <c r="I8" s="28">
        <f t="shared" si="2"/>
        <v>450000</v>
      </c>
    </row>
  </sheetData>
  <protectedRanges>
    <protectedRange sqref="I2:I7" name="Range3"/>
    <protectedRange sqref="E2:G7" name="Range2"/>
    <protectedRange sqref="A2:C7" name="Range4"/>
  </protectedRange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83771-48C3-4758-BD10-5011B2A63370}">
  <dimension ref="A1:I13"/>
  <sheetViews>
    <sheetView workbookViewId="0">
      <selection activeCell="F3" sqref="F3"/>
    </sheetView>
  </sheetViews>
  <sheetFormatPr defaultRowHeight="14.5" x14ac:dyDescent="0.35"/>
  <cols>
    <col min="1" max="1" width="32.81640625" customWidth="1"/>
  </cols>
  <sheetData>
    <row r="1" spans="1:9" ht="31.5" x14ac:dyDescent="0.35">
      <c r="A1" s="42" t="s">
        <v>277</v>
      </c>
      <c r="B1" s="25" t="s">
        <v>350</v>
      </c>
      <c r="C1" s="25" t="s">
        <v>351</v>
      </c>
      <c r="D1" s="25" t="s">
        <v>280</v>
      </c>
      <c r="E1" s="25" t="s">
        <v>281</v>
      </c>
      <c r="F1" s="25" t="s">
        <v>282</v>
      </c>
      <c r="G1" s="25" t="s">
        <v>352</v>
      </c>
      <c r="H1" s="25" t="s">
        <v>284</v>
      </c>
      <c r="I1" s="25" t="s">
        <v>329</v>
      </c>
    </row>
    <row r="2" spans="1:9" ht="15" customHeight="1" x14ac:dyDescent="0.35">
      <c r="A2" s="43" t="s">
        <v>332</v>
      </c>
      <c r="B2" s="27">
        <v>1347300</v>
      </c>
      <c r="C2" s="27">
        <v>241060</v>
      </c>
      <c r="D2" s="28">
        <f>B2+C2</f>
        <v>1588360</v>
      </c>
      <c r="E2" s="27">
        <v>1130126</v>
      </c>
      <c r="F2" s="27">
        <v>1347300</v>
      </c>
      <c r="G2" s="27">
        <v>458234</v>
      </c>
      <c r="H2" s="28">
        <f>F2+G2</f>
        <v>1805534</v>
      </c>
      <c r="I2" s="27">
        <v>1846300</v>
      </c>
    </row>
    <row r="3" spans="1:9" ht="15" customHeight="1" x14ac:dyDescent="0.35">
      <c r="A3" s="43" t="s">
        <v>373</v>
      </c>
      <c r="B3" s="27">
        <v>2700</v>
      </c>
      <c r="C3" s="27">
        <v>0</v>
      </c>
      <c r="D3" s="28">
        <f t="shared" ref="D3:D12" si="0">B3+C3</f>
        <v>2700</v>
      </c>
      <c r="E3" s="27">
        <v>2700</v>
      </c>
      <c r="F3" s="27">
        <v>2700</v>
      </c>
      <c r="G3" s="27">
        <v>0</v>
      </c>
      <c r="H3" s="28">
        <f t="shared" ref="H3:H12" si="1">F3+G3</f>
        <v>2700</v>
      </c>
      <c r="I3" s="27">
        <v>3700</v>
      </c>
    </row>
    <row r="4" spans="1:9" ht="15" customHeight="1" x14ac:dyDescent="0.35">
      <c r="A4" s="43" t="s">
        <v>374</v>
      </c>
      <c r="B4" s="27">
        <v>0</v>
      </c>
      <c r="C4" s="27">
        <v>0</v>
      </c>
      <c r="D4" s="28">
        <f t="shared" si="0"/>
        <v>0</v>
      </c>
      <c r="E4" s="27">
        <v>0</v>
      </c>
      <c r="F4" s="27">
        <v>0</v>
      </c>
      <c r="G4" s="27">
        <v>0</v>
      </c>
      <c r="H4" s="28">
        <f t="shared" si="1"/>
        <v>0</v>
      </c>
      <c r="I4" s="27">
        <v>0</v>
      </c>
    </row>
    <row r="5" spans="1:9" ht="15" customHeight="1" x14ac:dyDescent="0.35">
      <c r="A5" s="43" t="s">
        <v>375</v>
      </c>
      <c r="B5" s="27">
        <v>0</v>
      </c>
      <c r="C5" s="27">
        <v>3</v>
      </c>
      <c r="D5" s="28">
        <f t="shared" si="0"/>
        <v>3</v>
      </c>
      <c r="E5" s="27">
        <v>0</v>
      </c>
      <c r="F5" s="27">
        <v>0</v>
      </c>
      <c r="G5" s="27">
        <v>3</v>
      </c>
      <c r="H5" s="28">
        <f t="shared" si="1"/>
        <v>3</v>
      </c>
      <c r="I5" s="27">
        <v>0</v>
      </c>
    </row>
    <row r="6" spans="1:9" ht="15" customHeight="1" x14ac:dyDescent="0.35">
      <c r="A6" s="43" t="s">
        <v>376</v>
      </c>
      <c r="B6" s="27">
        <v>0</v>
      </c>
      <c r="C6" s="27">
        <v>4</v>
      </c>
      <c r="D6" s="28">
        <f t="shared" si="0"/>
        <v>4</v>
      </c>
      <c r="E6" s="27">
        <v>0</v>
      </c>
      <c r="F6" s="27">
        <v>0</v>
      </c>
      <c r="G6" s="27">
        <v>4</v>
      </c>
      <c r="H6" s="28">
        <f t="shared" si="1"/>
        <v>4</v>
      </c>
      <c r="I6" s="27">
        <v>0</v>
      </c>
    </row>
    <row r="7" spans="1:9" ht="15" customHeight="1" x14ac:dyDescent="0.35">
      <c r="A7" s="46" t="s">
        <v>377</v>
      </c>
      <c r="B7" s="27">
        <v>0</v>
      </c>
      <c r="C7" s="27">
        <v>0</v>
      </c>
      <c r="D7" s="28">
        <f t="shared" si="0"/>
        <v>0</v>
      </c>
      <c r="E7" s="27">
        <v>0</v>
      </c>
      <c r="F7" s="27">
        <v>4925000</v>
      </c>
      <c r="G7" s="27">
        <v>0</v>
      </c>
      <c r="H7" s="28">
        <f t="shared" si="1"/>
        <v>4925000</v>
      </c>
      <c r="I7" s="27">
        <v>0</v>
      </c>
    </row>
    <row r="8" spans="1:9" ht="15" customHeight="1" x14ac:dyDescent="0.35">
      <c r="A8" s="46" t="s">
        <v>378</v>
      </c>
      <c r="B8" s="27">
        <v>0</v>
      </c>
      <c r="C8" s="27">
        <v>0</v>
      </c>
      <c r="D8" s="28">
        <f t="shared" si="0"/>
        <v>0</v>
      </c>
      <c r="E8" s="27">
        <v>0</v>
      </c>
      <c r="F8" s="27">
        <v>25000</v>
      </c>
      <c r="G8" s="27">
        <v>0</v>
      </c>
      <c r="H8" s="28">
        <f t="shared" si="1"/>
        <v>25000</v>
      </c>
      <c r="I8" s="27">
        <v>0</v>
      </c>
    </row>
    <row r="9" spans="1:9" ht="15" customHeight="1" x14ac:dyDescent="0.35">
      <c r="A9" s="26" t="s">
        <v>6</v>
      </c>
      <c r="B9" s="27"/>
      <c r="C9" s="27"/>
      <c r="D9" s="28">
        <f t="shared" si="0"/>
        <v>0</v>
      </c>
      <c r="E9" s="27"/>
      <c r="F9" s="27"/>
      <c r="G9" s="27"/>
      <c r="H9" s="28">
        <f t="shared" si="1"/>
        <v>0</v>
      </c>
      <c r="I9" s="27"/>
    </row>
    <row r="10" spans="1:9" ht="15" customHeight="1" x14ac:dyDescent="0.35">
      <c r="A10" s="26" t="s">
        <v>6</v>
      </c>
      <c r="B10" s="27"/>
      <c r="C10" s="27"/>
      <c r="D10" s="28">
        <f t="shared" si="0"/>
        <v>0</v>
      </c>
      <c r="E10" s="27"/>
      <c r="F10" s="27"/>
      <c r="G10" s="27"/>
      <c r="H10" s="28">
        <f t="shared" si="1"/>
        <v>0</v>
      </c>
      <c r="I10" s="27"/>
    </row>
    <row r="11" spans="1:9" ht="15" customHeight="1" x14ac:dyDescent="0.35">
      <c r="A11" s="26"/>
      <c r="B11" s="27"/>
      <c r="C11" s="27"/>
      <c r="D11" s="28">
        <f t="shared" si="0"/>
        <v>0</v>
      </c>
      <c r="E11" s="27"/>
      <c r="F11" s="27"/>
      <c r="G11" s="27"/>
      <c r="H11" s="28">
        <f t="shared" si="1"/>
        <v>0</v>
      </c>
      <c r="I11" s="27"/>
    </row>
    <row r="12" spans="1:9" ht="15" customHeight="1" x14ac:dyDescent="0.35">
      <c r="A12" s="26"/>
      <c r="B12" s="27"/>
      <c r="C12" s="27"/>
      <c r="D12" s="28">
        <f t="shared" si="0"/>
        <v>0</v>
      </c>
      <c r="E12" s="27"/>
      <c r="F12" s="27"/>
      <c r="G12" s="27"/>
      <c r="H12" s="28">
        <f t="shared" si="1"/>
        <v>0</v>
      </c>
      <c r="I12" s="27"/>
    </row>
    <row r="13" spans="1:9" ht="15" customHeight="1" x14ac:dyDescent="0.35">
      <c r="A13" s="29" t="s">
        <v>305</v>
      </c>
      <c r="B13" s="28">
        <f>SUM(B2:B12)</f>
        <v>1350000</v>
      </c>
      <c r="C13" s="28">
        <f t="shared" ref="C13:I13" si="2">SUM(C2:C12)</f>
        <v>241067</v>
      </c>
      <c r="D13" s="28">
        <f t="shared" si="2"/>
        <v>1591067</v>
      </c>
      <c r="E13" s="28">
        <f t="shared" si="2"/>
        <v>1132826</v>
      </c>
      <c r="F13" s="28">
        <f t="shared" si="2"/>
        <v>6300000</v>
      </c>
      <c r="G13" s="28">
        <f t="shared" si="2"/>
        <v>458241</v>
      </c>
      <c r="H13" s="28">
        <f t="shared" si="2"/>
        <v>6758241</v>
      </c>
      <c r="I13" s="28">
        <f t="shared" si="2"/>
        <v>1850000</v>
      </c>
    </row>
  </sheetData>
  <protectedRanges>
    <protectedRange sqref="I2:I12" name="Range3"/>
    <protectedRange sqref="E2:G12" name="Range2"/>
    <protectedRange sqref="A2:C12" name="Range4"/>
  </protectedRange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F081-57B6-49A1-90CB-A7D9AF2DFE94}">
  <dimension ref="A1:I13"/>
  <sheetViews>
    <sheetView workbookViewId="0">
      <selection activeCell="B13" sqref="B13"/>
    </sheetView>
  </sheetViews>
  <sheetFormatPr defaultRowHeight="14.5" x14ac:dyDescent="0.35"/>
  <cols>
    <col min="1" max="1" width="25.453125" customWidth="1"/>
  </cols>
  <sheetData>
    <row r="1" spans="1:9" ht="31.5" x14ac:dyDescent="0.35">
      <c r="A1" s="25" t="s">
        <v>277</v>
      </c>
      <c r="B1" s="25" t="s">
        <v>278</v>
      </c>
      <c r="C1" s="25" t="s">
        <v>311</v>
      </c>
      <c r="D1" s="25" t="s">
        <v>312</v>
      </c>
      <c r="E1" s="25" t="s">
        <v>379</v>
      </c>
      <c r="F1" s="25" t="s">
        <v>306</v>
      </c>
      <c r="G1" s="25" t="s">
        <v>313</v>
      </c>
      <c r="H1" s="25" t="s">
        <v>314</v>
      </c>
      <c r="I1" s="25" t="s">
        <v>307</v>
      </c>
    </row>
    <row r="2" spans="1:9" ht="15" customHeight="1" x14ac:dyDescent="0.35">
      <c r="A2" s="43" t="s">
        <v>380</v>
      </c>
      <c r="B2" s="47">
        <v>2350000</v>
      </c>
      <c r="C2" s="47">
        <v>2301776</v>
      </c>
      <c r="D2" s="48">
        <f>B2+C2</f>
        <v>4651776</v>
      </c>
      <c r="E2" s="47">
        <v>2188905</v>
      </c>
      <c r="F2" s="47">
        <v>2569000</v>
      </c>
      <c r="G2" s="47">
        <f>D2-E2+394107</f>
        <v>2856978</v>
      </c>
      <c r="H2" s="48">
        <f>F2+G2</f>
        <v>5425978</v>
      </c>
      <c r="I2" s="47">
        <f>316000+2753000</f>
        <v>3069000</v>
      </c>
    </row>
    <row r="3" spans="1:9" ht="15" customHeight="1" x14ac:dyDescent="0.35">
      <c r="A3" s="43" t="s">
        <v>381</v>
      </c>
      <c r="B3" s="47">
        <v>290000</v>
      </c>
      <c r="C3" s="47">
        <v>49263</v>
      </c>
      <c r="D3" s="48">
        <f t="shared" ref="D3:D12" si="0">B3+C3</f>
        <v>339263</v>
      </c>
      <c r="E3" s="47">
        <v>229803</v>
      </c>
      <c r="F3" s="47">
        <v>290000</v>
      </c>
      <c r="G3" s="47">
        <v>109459</v>
      </c>
      <c r="H3" s="48">
        <f t="shared" ref="H3:H12" si="1">F3+G3</f>
        <v>399459</v>
      </c>
      <c r="I3" s="47">
        <v>290000</v>
      </c>
    </row>
    <row r="4" spans="1:9" ht="15" customHeight="1" x14ac:dyDescent="0.35">
      <c r="A4" s="43" t="s">
        <v>382</v>
      </c>
      <c r="B4" s="47">
        <v>7000</v>
      </c>
      <c r="C4" s="47">
        <v>3000</v>
      </c>
      <c r="D4" s="48">
        <f t="shared" si="0"/>
        <v>10000</v>
      </c>
      <c r="E4" s="47">
        <v>0</v>
      </c>
      <c r="F4" s="47">
        <v>7000</v>
      </c>
      <c r="G4" s="47">
        <v>10000</v>
      </c>
      <c r="H4" s="48">
        <f t="shared" si="1"/>
        <v>17000</v>
      </c>
      <c r="I4" s="47">
        <v>7000</v>
      </c>
    </row>
    <row r="5" spans="1:9" ht="15" customHeight="1" x14ac:dyDescent="0.35">
      <c r="A5" s="43" t="s">
        <v>383</v>
      </c>
      <c r="B5" s="47">
        <v>70000</v>
      </c>
      <c r="C5" s="47">
        <v>150000</v>
      </c>
      <c r="D5" s="48">
        <f t="shared" si="0"/>
        <v>220000</v>
      </c>
      <c r="E5" s="47">
        <v>59355</v>
      </c>
      <c r="F5" s="47">
        <v>72000</v>
      </c>
      <c r="G5" s="47">
        <v>165645</v>
      </c>
      <c r="H5" s="48">
        <f t="shared" si="1"/>
        <v>237645</v>
      </c>
      <c r="I5" s="47">
        <v>82000</v>
      </c>
    </row>
    <row r="6" spans="1:9" ht="15" customHeight="1" x14ac:dyDescent="0.35">
      <c r="A6" s="43" t="s">
        <v>384</v>
      </c>
      <c r="B6" s="47">
        <v>10000</v>
      </c>
      <c r="C6" s="47">
        <v>0</v>
      </c>
      <c r="D6" s="48">
        <f t="shared" si="0"/>
        <v>10000</v>
      </c>
      <c r="E6" s="47">
        <v>0</v>
      </c>
      <c r="F6" s="47">
        <v>10000</v>
      </c>
      <c r="G6" s="47">
        <v>10000</v>
      </c>
      <c r="H6" s="48">
        <f t="shared" si="1"/>
        <v>20000</v>
      </c>
      <c r="I6" s="47">
        <v>0</v>
      </c>
    </row>
    <row r="7" spans="1:9" ht="15" customHeight="1" x14ac:dyDescent="0.35">
      <c r="A7" s="43" t="s">
        <v>348</v>
      </c>
      <c r="B7" s="47">
        <v>0</v>
      </c>
      <c r="C7" s="47">
        <v>333</v>
      </c>
      <c r="D7" s="48">
        <f t="shared" si="0"/>
        <v>333</v>
      </c>
      <c r="E7" s="47">
        <v>0</v>
      </c>
      <c r="F7" s="47"/>
      <c r="G7" s="47">
        <v>0</v>
      </c>
      <c r="H7" s="48">
        <f t="shared" si="1"/>
        <v>0</v>
      </c>
      <c r="I7" s="47">
        <v>0</v>
      </c>
    </row>
    <row r="8" spans="1:9" ht="15" customHeight="1" x14ac:dyDescent="0.35">
      <c r="A8" s="43" t="s">
        <v>385</v>
      </c>
      <c r="B8" s="47">
        <v>0</v>
      </c>
      <c r="C8" s="47">
        <v>1127</v>
      </c>
      <c r="D8" s="48">
        <f t="shared" si="0"/>
        <v>1127</v>
      </c>
      <c r="E8" s="47">
        <v>1127</v>
      </c>
      <c r="F8" s="47">
        <v>0</v>
      </c>
      <c r="G8" s="47">
        <v>0</v>
      </c>
      <c r="H8" s="48">
        <f t="shared" si="1"/>
        <v>0</v>
      </c>
      <c r="I8" s="47">
        <v>0</v>
      </c>
    </row>
    <row r="9" spans="1:9" ht="15" customHeight="1" x14ac:dyDescent="0.35">
      <c r="A9" s="43" t="s">
        <v>386</v>
      </c>
      <c r="B9" s="49" t="s">
        <v>387</v>
      </c>
      <c r="C9" s="47">
        <v>291</v>
      </c>
      <c r="D9" s="50" t="str">
        <f>IFERROR((B9+C9),B9)</f>
        <v>[14,916]</v>
      </c>
      <c r="E9" s="47">
        <v>291</v>
      </c>
      <c r="F9" s="47"/>
      <c r="G9" s="47">
        <v>1098</v>
      </c>
      <c r="H9" s="48">
        <f t="shared" si="1"/>
        <v>1098</v>
      </c>
      <c r="I9" s="47">
        <v>0</v>
      </c>
    </row>
    <row r="10" spans="1:9" ht="15" customHeight="1" x14ac:dyDescent="0.35">
      <c r="A10" s="43" t="s">
        <v>388</v>
      </c>
      <c r="B10" s="47">
        <v>50000</v>
      </c>
      <c r="C10" s="47">
        <v>69151</v>
      </c>
      <c r="D10" s="48">
        <f t="shared" si="0"/>
        <v>119151</v>
      </c>
      <c r="E10" s="47">
        <v>40028</v>
      </c>
      <c r="F10" s="47">
        <v>52000</v>
      </c>
      <c r="G10" s="47">
        <f>D10-E10</f>
        <v>79123</v>
      </c>
      <c r="H10" s="48">
        <f t="shared" si="1"/>
        <v>131123</v>
      </c>
      <c r="I10" s="47">
        <v>52000</v>
      </c>
    </row>
    <row r="11" spans="1:9" ht="15" customHeight="1" x14ac:dyDescent="0.35">
      <c r="A11" s="43" t="s">
        <v>389</v>
      </c>
      <c r="B11" s="47"/>
      <c r="C11" s="47"/>
      <c r="D11" s="48">
        <f t="shared" si="0"/>
        <v>0</v>
      </c>
      <c r="E11" s="47">
        <v>1689016</v>
      </c>
      <c r="F11" s="47"/>
      <c r="G11" s="47">
        <v>2270984</v>
      </c>
      <c r="H11" s="48">
        <f t="shared" si="1"/>
        <v>2270984</v>
      </c>
      <c r="I11" s="47"/>
    </row>
    <row r="12" spans="1:9" ht="15" customHeight="1" x14ac:dyDescent="0.35">
      <c r="A12" s="43" t="s">
        <v>390</v>
      </c>
      <c r="B12" s="47"/>
      <c r="C12" s="47"/>
      <c r="D12" s="48">
        <f t="shared" si="0"/>
        <v>0</v>
      </c>
      <c r="E12" s="47">
        <v>22500</v>
      </c>
      <c r="F12" s="47"/>
      <c r="G12" s="47">
        <v>17500</v>
      </c>
      <c r="H12" s="48">
        <f t="shared" si="1"/>
        <v>17500</v>
      </c>
      <c r="I12" s="47"/>
    </row>
    <row r="13" spans="1:9" ht="15" customHeight="1" x14ac:dyDescent="0.35">
      <c r="A13" s="29" t="s">
        <v>305</v>
      </c>
      <c r="B13" s="30">
        <f t="shared" ref="B13:I13" si="2">SUM(B2:B12)</f>
        <v>2777000</v>
      </c>
      <c r="C13" s="30">
        <f t="shared" si="2"/>
        <v>2574941</v>
      </c>
      <c r="D13" s="30">
        <f t="shared" si="2"/>
        <v>5351650</v>
      </c>
      <c r="E13" s="30">
        <f t="shared" si="2"/>
        <v>4231025</v>
      </c>
      <c r="F13" s="30">
        <f>SUM(F2:F12)</f>
        <v>3000000</v>
      </c>
      <c r="G13" s="30">
        <f t="shared" si="2"/>
        <v>5520787</v>
      </c>
      <c r="H13" s="30">
        <f t="shared" si="2"/>
        <v>8520787</v>
      </c>
      <c r="I13" s="51">
        <f t="shared" si="2"/>
        <v>3500000</v>
      </c>
    </row>
  </sheetData>
  <protectedRanges>
    <protectedRange sqref="I2:I12" name="Range3"/>
    <protectedRange sqref="E2:G12" name="Range2"/>
    <protectedRange sqref="A2:B2 A3:C12" name="Range4"/>
    <protectedRange sqref="C2" name="Range4_1"/>
  </protectedRange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F0B20-372D-4C87-BAA1-EE52CAA70C59}">
  <dimension ref="A1:I9"/>
  <sheetViews>
    <sheetView workbookViewId="0">
      <selection activeCell="A11" sqref="A11"/>
    </sheetView>
  </sheetViews>
  <sheetFormatPr defaultRowHeight="14.5" x14ac:dyDescent="0.35"/>
  <cols>
    <col min="1" max="1" width="34.26953125" customWidth="1"/>
  </cols>
  <sheetData>
    <row r="1" spans="1:9" ht="31.5" x14ac:dyDescent="0.35">
      <c r="A1" s="42" t="s">
        <v>277</v>
      </c>
      <c r="B1" s="25" t="s">
        <v>350</v>
      </c>
      <c r="C1" s="25" t="s">
        <v>351</v>
      </c>
      <c r="D1" s="25" t="s">
        <v>280</v>
      </c>
      <c r="E1" s="25" t="s">
        <v>281</v>
      </c>
      <c r="F1" s="25" t="s">
        <v>282</v>
      </c>
      <c r="G1" s="25" t="s">
        <v>352</v>
      </c>
      <c r="H1" s="25" t="s">
        <v>284</v>
      </c>
      <c r="I1" s="25" t="s">
        <v>329</v>
      </c>
    </row>
    <row r="2" spans="1:9" ht="15" customHeight="1" x14ac:dyDescent="0.35">
      <c r="A2" s="43" t="s">
        <v>391</v>
      </c>
      <c r="B2" s="27">
        <v>10000</v>
      </c>
      <c r="C2" s="27">
        <v>10000</v>
      </c>
      <c r="D2" s="28">
        <f t="shared" ref="D2:D8" si="0">B2+C2</f>
        <v>20000</v>
      </c>
      <c r="E2" s="27">
        <v>10000</v>
      </c>
      <c r="F2" s="27">
        <v>10000</v>
      </c>
      <c r="G2" s="27">
        <v>10000</v>
      </c>
      <c r="H2" s="28">
        <f t="shared" ref="H2:H8" si="1">F2+G2</f>
        <v>20000</v>
      </c>
      <c r="I2" s="27">
        <v>10000</v>
      </c>
    </row>
    <row r="3" spans="1:9" ht="15" customHeight="1" x14ac:dyDescent="0.35">
      <c r="A3" s="43" t="s">
        <v>392</v>
      </c>
      <c r="B3" s="27">
        <v>36000</v>
      </c>
      <c r="C3" s="27">
        <v>35000</v>
      </c>
      <c r="D3" s="28">
        <f t="shared" si="0"/>
        <v>71000</v>
      </c>
      <c r="E3" s="27">
        <v>35000</v>
      </c>
      <c r="F3" s="27">
        <v>41000</v>
      </c>
      <c r="G3" s="27">
        <v>36000</v>
      </c>
      <c r="H3" s="28">
        <f t="shared" si="1"/>
        <v>77000</v>
      </c>
      <c r="I3" s="27">
        <v>41000</v>
      </c>
    </row>
    <row r="4" spans="1:9" ht="15" customHeight="1" x14ac:dyDescent="0.35">
      <c r="A4" s="43" t="s">
        <v>393</v>
      </c>
      <c r="B4" s="27">
        <v>5000</v>
      </c>
      <c r="C4" s="27">
        <v>10000</v>
      </c>
      <c r="D4" s="28">
        <f t="shared" si="0"/>
        <v>15000</v>
      </c>
      <c r="E4" s="27">
        <v>5000</v>
      </c>
      <c r="F4" s="27">
        <v>5000</v>
      </c>
      <c r="G4" s="27">
        <v>10000</v>
      </c>
      <c r="H4" s="28">
        <f t="shared" si="1"/>
        <v>15000</v>
      </c>
      <c r="I4" s="27">
        <v>5000</v>
      </c>
    </row>
    <row r="5" spans="1:9" ht="15" customHeight="1" x14ac:dyDescent="0.35">
      <c r="A5" s="43" t="s">
        <v>394</v>
      </c>
      <c r="B5" s="27">
        <v>4000</v>
      </c>
      <c r="C5" s="27">
        <v>10270</v>
      </c>
      <c r="D5" s="28">
        <f t="shared" si="0"/>
        <v>14270</v>
      </c>
      <c r="E5" s="27">
        <v>4824</v>
      </c>
      <c r="F5" s="27">
        <v>4000</v>
      </c>
      <c r="G5" s="27">
        <v>9446</v>
      </c>
      <c r="H5" s="28">
        <f t="shared" si="1"/>
        <v>13446</v>
      </c>
      <c r="I5" s="27">
        <v>4000</v>
      </c>
    </row>
    <row r="6" spans="1:9" ht="15" customHeight="1" x14ac:dyDescent="0.35">
      <c r="A6" s="43" t="s">
        <v>6</v>
      </c>
      <c r="B6" s="27">
        <v>0</v>
      </c>
      <c r="C6" s="27">
        <v>0</v>
      </c>
      <c r="D6" s="28">
        <f t="shared" si="0"/>
        <v>0</v>
      </c>
      <c r="E6" s="27">
        <v>0</v>
      </c>
      <c r="F6" s="27">
        <v>0</v>
      </c>
      <c r="G6" s="27">
        <v>0</v>
      </c>
      <c r="H6" s="28">
        <f t="shared" si="1"/>
        <v>0</v>
      </c>
      <c r="I6" s="27">
        <v>0</v>
      </c>
    </row>
    <row r="7" spans="1:9" ht="15" customHeight="1" x14ac:dyDescent="0.35">
      <c r="A7" s="43"/>
      <c r="B7" s="27">
        <v>0</v>
      </c>
      <c r="C7" s="27">
        <v>0</v>
      </c>
      <c r="D7" s="28">
        <f t="shared" si="0"/>
        <v>0</v>
      </c>
      <c r="E7" s="27">
        <v>0</v>
      </c>
      <c r="F7" s="27">
        <v>0</v>
      </c>
      <c r="G7" s="27">
        <v>0</v>
      </c>
      <c r="H7" s="28">
        <f t="shared" si="1"/>
        <v>0</v>
      </c>
      <c r="I7" s="27">
        <v>0</v>
      </c>
    </row>
    <row r="8" spans="1:9" ht="15" customHeight="1" x14ac:dyDescent="0.35">
      <c r="A8" s="43"/>
      <c r="B8" s="27">
        <v>0</v>
      </c>
      <c r="C8" s="27">
        <v>0</v>
      </c>
      <c r="D8" s="28">
        <f t="shared" si="0"/>
        <v>0</v>
      </c>
      <c r="E8" s="27">
        <v>0</v>
      </c>
      <c r="F8" s="27">
        <v>0</v>
      </c>
      <c r="G8" s="27">
        <v>0</v>
      </c>
      <c r="H8" s="28">
        <f t="shared" si="1"/>
        <v>0</v>
      </c>
      <c r="I8" s="27">
        <v>0</v>
      </c>
    </row>
    <row r="9" spans="1:9" ht="15" customHeight="1" x14ac:dyDescent="0.35">
      <c r="A9" s="34" t="s">
        <v>305</v>
      </c>
      <c r="B9" s="28">
        <f>SUM(B2:B8)</f>
        <v>55000</v>
      </c>
      <c r="C9" s="28">
        <f t="shared" ref="C9:I9" si="2">SUM(C2:C8)</f>
        <v>65270</v>
      </c>
      <c r="D9" s="28">
        <f t="shared" si="2"/>
        <v>120270</v>
      </c>
      <c r="E9" s="28">
        <f t="shared" si="2"/>
        <v>54824</v>
      </c>
      <c r="F9" s="28">
        <f t="shared" si="2"/>
        <v>60000</v>
      </c>
      <c r="G9" s="28">
        <f t="shared" si="2"/>
        <v>65446</v>
      </c>
      <c r="H9" s="28">
        <f t="shared" si="2"/>
        <v>125446</v>
      </c>
      <c r="I9" s="28">
        <f t="shared" si="2"/>
        <v>60000</v>
      </c>
    </row>
  </sheetData>
  <protectedRanges>
    <protectedRange sqref="I2:I8" name="Range3"/>
    <protectedRange sqref="E2:G8" name="Range2"/>
    <protectedRange sqref="A2:C8" name="Range4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CE86-C836-410D-BCF2-BB68F52B928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4733-8B03-413E-8D3B-18CADDBA7739}">
  <dimension ref="A1:K11"/>
  <sheetViews>
    <sheetView zoomScale="120" zoomScaleNormal="120" workbookViewId="0">
      <selection activeCell="B6" sqref="B6"/>
    </sheetView>
  </sheetViews>
  <sheetFormatPr defaultRowHeight="14.5" x14ac:dyDescent="0.35"/>
  <cols>
    <col min="1" max="1" width="26.453125" customWidth="1"/>
  </cols>
  <sheetData>
    <row r="1" spans="1:11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11" ht="15" customHeight="1" x14ac:dyDescent="0.35">
      <c r="A2" s="52" t="s">
        <v>395</v>
      </c>
      <c r="B2" s="47">
        <v>12010000</v>
      </c>
      <c r="C2" s="47">
        <v>236804</v>
      </c>
      <c r="D2" s="48">
        <f t="shared" ref="D2:D10" si="0">B2+C2</f>
        <v>12246804</v>
      </c>
      <c r="E2" s="47">
        <v>12294342</v>
      </c>
      <c r="F2" s="47">
        <v>12879000</v>
      </c>
      <c r="G2" s="47">
        <v>179828</v>
      </c>
      <c r="H2" s="48">
        <f>F2+G2</f>
        <v>13058828</v>
      </c>
      <c r="I2" s="47">
        <v>13455000</v>
      </c>
    </row>
    <row r="3" spans="1:11" ht="15" customHeight="1" x14ac:dyDescent="0.35">
      <c r="A3" s="52" t="s">
        <v>396</v>
      </c>
      <c r="B3" s="47">
        <v>345000</v>
      </c>
      <c r="C3" s="47">
        <v>0</v>
      </c>
      <c r="D3" s="48">
        <f t="shared" si="0"/>
        <v>345000</v>
      </c>
      <c r="E3" s="47">
        <v>345000</v>
      </c>
      <c r="F3" s="47">
        <v>350000</v>
      </c>
      <c r="G3" s="47">
        <v>0</v>
      </c>
      <c r="H3" s="48">
        <f t="shared" ref="H3:H10" si="1">F3+G3</f>
        <v>350000</v>
      </c>
      <c r="I3" s="47">
        <v>355000</v>
      </c>
    </row>
    <row r="4" spans="1:11" ht="15" customHeight="1" x14ac:dyDescent="0.35">
      <c r="A4" s="52" t="s">
        <v>397</v>
      </c>
      <c r="B4" s="47">
        <v>2000</v>
      </c>
      <c r="C4" s="47">
        <v>0</v>
      </c>
      <c r="D4" s="48">
        <f t="shared" si="0"/>
        <v>2000</v>
      </c>
      <c r="E4" s="47">
        <v>1200</v>
      </c>
      <c r="F4" s="47">
        <v>6000</v>
      </c>
      <c r="G4" s="47">
        <v>5000</v>
      </c>
      <c r="H4" s="48">
        <f t="shared" si="1"/>
        <v>11000</v>
      </c>
      <c r="I4" s="47">
        <v>10000</v>
      </c>
    </row>
    <row r="5" spans="1:11" ht="15" customHeight="1" x14ac:dyDescent="0.35">
      <c r="A5" s="52" t="s">
        <v>398</v>
      </c>
      <c r="B5" s="49" t="s">
        <v>399</v>
      </c>
      <c r="C5" s="47">
        <v>-650</v>
      </c>
      <c r="D5" s="48">
        <f>C5</f>
        <v>-650</v>
      </c>
      <c r="E5" s="47">
        <v>0</v>
      </c>
      <c r="F5" s="47">
        <v>0</v>
      </c>
      <c r="G5" s="47">
        <v>0</v>
      </c>
      <c r="H5" s="48">
        <f t="shared" si="1"/>
        <v>0</v>
      </c>
      <c r="I5" s="47">
        <v>0</v>
      </c>
      <c r="K5" t="s">
        <v>6</v>
      </c>
    </row>
    <row r="6" spans="1:11" ht="15" customHeight="1" x14ac:dyDescent="0.35">
      <c r="A6" s="52" t="s">
        <v>295</v>
      </c>
      <c r="B6" s="49" t="s">
        <v>400</v>
      </c>
      <c r="C6" s="47">
        <v>52516</v>
      </c>
      <c r="D6" s="50">
        <f>C6</f>
        <v>52516</v>
      </c>
      <c r="E6" s="47">
        <v>45521</v>
      </c>
      <c r="F6" s="49" t="s">
        <v>401</v>
      </c>
      <c r="G6" s="47">
        <v>7912</v>
      </c>
      <c r="H6" s="48">
        <f>G6</f>
        <v>7912</v>
      </c>
      <c r="I6" s="47">
        <v>50000</v>
      </c>
    </row>
    <row r="7" spans="1:11" ht="15" customHeight="1" x14ac:dyDescent="0.35">
      <c r="A7" s="52" t="s">
        <v>402</v>
      </c>
      <c r="B7" s="47">
        <v>213000</v>
      </c>
      <c r="C7" s="47">
        <v>18795</v>
      </c>
      <c r="D7" s="48">
        <f t="shared" si="0"/>
        <v>231795</v>
      </c>
      <c r="E7" s="47">
        <v>0</v>
      </c>
      <c r="F7" s="47">
        <v>230000</v>
      </c>
      <c r="G7" s="47">
        <v>56861</v>
      </c>
      <c r="H7" s="48">
        <f t="shared" si="1"/>
        <v>286861</v>
      </c>
      <c r="I7" s="47">
        <v>160000</v>
      </c>
    </row>
    <row r="8" spans="1:11" ht="15" customHeight="1" x14ac:dyDescent="0.35">
      <c r="A8" s="52" t="s">
        <v>403</v>
      </c>
      <c r="B8" s="47">
        <v>1000000</v>
      </c>
      <c r="C8" s="47">
        <v>0</v>
      </c>
      <c r="D8" s="48">
        <f t="shared" si="0"/>
        <v>1000000</v>
      </c>
      <c r="E8" s="47">
        <v>822566</v>
      </c>
      <c r="F8" s="47">
        <v>0</v>
      </c>
      <c r="G8" s="47">
        <v>177434</v>
      </c>
      <c r="H8" s="48">
        <f t="shared" si="1"/>
        <v>177434</v>
      </c>
      <c r="I8" s="47">
        <v>0</v>
      </c>
    </row>
    <row r="9" spans="1:11" ht="15" customHeight="1" x14ac:dyDescent="0.35">
      <c r="A9" s="52" t="s">
        <v>404</v>
      </c>
      <c r="B9" s="47">
        <v>0</v>
      </c>
      <c r="C9" s="47">
        <v>0</v>
      </c>
      <c r="D9" s="48">
        <f t="shared" si="0"/>
        <v>0</v>
      </c>
      <c r="E9" s="47">
        <v>0</v>
      </c>
      <c r="F9" s="47">
        <v>0</v>
      </c>
      <c r="G9" s="47">
        <v>0</v>
      </c>
      <c r="H9" s="48">
        <f t="shared" si="1"/>
        <v>0</v>
      </c>
      <c r="I9" s="47">
        <v>30000</v>
      </c>
    </row>
    <row r="10" spans="1:11" ht="15" customHeight="1" x14ac:dyDescent="0.35">
      <c r="A10" s="52"/>
      <c r="B10" s="47"/>
      <c r="C10" s="47"/>
      <c r="D10" s="48">
        <f t="shared" si="0"/>
        <v>0</v>
      </c>
      <c r="E10" s="47">
        <v>0</v>
      </c>
      <c r="F10" s="47"/>
      <c r="G10" s="47"/>
      <c r="H10" s="48">
        <f t="shared" si="1"/>
        <v>0</v>
      </c>
      <c r="I10" s="47"/>
    </row>
    <row r="11" spans="1:11" ht="15" customHeight="1" x14ac:dyDescent="0.35">
      <c r="A11" s="29" t="s">
        <v>305</v>
      </c>
      <c r="B11" s="30">
        <f>SUM(B2:B10)</f>
        <v>13570000</v>
      </c>
      <c r="C11" s="30">
        <f t="shared" ref="C11:I11" si="2">SUM(C2:C10)</f>
        <v>307465</v>
      </c>
      <c r="D11" s="30">
        <f t="shared" si="2"/>
        <v>13877465</v>
      </c>
      <c r="E11" s="30">
        <f t="shared" si="2"/>
        <v>13508629</v>
      </c>
      <c r="F11" s="30">
        <f t="shared" si="2"/>
        <v>13465000</v>
      </c>
      <c r="G11" s="30">
        <f t="shared" si="2"/>
        <v>427035</v>
      </c>
      <c r="H11" s="30">
        <f t="shared" si="2"/>
        <v>13892035</v>
      </c>
      <c r="I11" s="30">
        <f t="shared" si="2"/>
        <v>14060000</v>
      </c>
    </row>
  </sheetData>
  <protectedRanges>
    <protectedRange sqref="I2:I10" name="Range3"/>
    <protectedRange sqref="E2:G10" name="Range2"/>
    <protectedRange sqref="A2:C10" name="Range4"/>
  </protectedRange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16A48-D5EF-419E-9738-EEC07C731CBA}">
  <dimension ref="A1:I13"/>
  <sheetViews>
    <sheetView workbookViewId="0">
      <selection activeCell="A6" sqref="A6"/>
    </sheetView>
  </sheetViews>
  <sheetFormatPr defaultRowHeight="14.5" x14ac:dyDescent="0.35"/>
  <cols>
    <col min="1" max="1" width="54.5429687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x14ac:dyDescent="0.35">
      <c r="A2" s="26" t="s">
        <v>408</v>
      </c>
      <c r="B2" s="35">
        <v>88500</v>
      </c>
      <c r="C2" s="35">
        <v>167893</v>
      </c>
      <c r="D2" s="28">
        <f>B2+C2</f>
        <v>256393</v>
      </c>
      <c r="E2" s="35">
        <v>55458</v>
      </c>
      <c r="F2" s="35">
        <v>47000</v>
      </c>
      <c r="G2" s="35">
        <v>200935</v>
      </c>
      <c r="H2" s="28">
        <f>F2+G2</f>
        <v>247935</v>
      </c>
      <c r="I2" s="35">
        <v>100000</v>
      </c>
    </row>
    <row r="3" spans="1:9" x14ac:dyDescent="0.35">
      <c r="A3" s="26" t="s">
        <v>409</v>
      </c>
      <c r="B3" s="35">
        <v>3000</v>
      </c>
      <c r="C3" s="35">
        <v>10766</v>
      </c>
      <c r="D3" s="28">
        <f>B3+C3</f>
        <v>13766</v>
      </c>
      <c r="E3" s="35">
        <v>0</v>
      </c>
      <c r="F3" s="35">
        <v>3000</v>
      </c>
      <c r="G3" s="35">
        <v>13766</v>
      </c>
      <c r="H3" s="28">
        <f>F3+G3</f>
        <v>16766</v>
      </c>
      <c r="I3" s="35">
        <v>3000</v>
      </c>
    </row>
    <row r="4" spans="1:9" x14ac:dyDescent="0.35">
      <c r="A4" s="26" t="s">
        <v>405</v>
      </c>
      <c r="B4" s="35">
        <v>590000</v>
      </c>
      <c r="C4" s="35">
        <v>49051</v>
      </c>
      <c r="D4" s="28">
        <f t="shared" ref="D4:D11" si="0">B4+C4</f>
        <v>639051</v>
      </c>
      <c r="E4" s="35">
        <v>604764</v>
      </c>
      <c r="F4" s="35">
        <v>661000</v>
      </c>
      <c r="G4" s="35">
        <v>34287</v>
      </c>
      <c r="H4" s="28">
        <f t="shared" ref="H4:H6" si="1">F4+G4</f>
        <v>695287</v>
      </c>
      <c r="I4" s="35">
        <v>700000</v>
      </c>
    </row>
    <row r="5" spans="1:9" x14ac:dyDescent="0.35">
      <c r="A5" s="26" t="s">
        <v>410</v>
      </c>
      <c r="B5" s="35">
        <v>100000</v>
      </c>
      <c r="C5" s="35">
        <v>23775</v>
      </c>
      <c r="D5" s="28">
        <f t="shared" si="0"/>
        <v>123775</v>
      </c>
      <c r="E5" s="35">
        <v>93961</v>
      </c>
      <c r="F5" s="35">
        <v>125000</v>
      </c>
      <c r="G5" s="35">
        <v>29814</v>
      </c>
      <c r="H5" s="28">
        <f t="shared" si="1"/>
        <v>154814</v>
      </c>
      <c r="I5" s="35">
        <v>125000</v>
      </c>
    </row>
    <row r="6" spans="1:9" x14ac:dyDescent="0.35">
      <c r="A6" s="26" t="s">
        <v>411</v>
      </c>
      <c r="B6" s="35">
        <v>1500</v>
      </c>
      <c r="C6" s="35">
        <v>292</v>
      </c>
      <c r="D6" s="28">
        <f t="shared" si="0"/>
        <v>1792</v>
      </c>
      <c r="E6" s="35">
        <v>292</v>
      </c>
      <c r="F6" s="35">
        <v>0</v>
      </c>
      <c r="G6" s="35">
        <v>1500</v>
      </c>
      <c r="H6" s="28">
        <f t="shared" si="1"/>
        <v>1500</v>
      </c>
      <c r="I6" s="35">
        <v>0</v>
      </c>
    </row>
    <row r="7" spans="1:9" x14ac:dyDescent="0.35">
      <c r="A7" s="40" t="s">
        <v>407</v>
      </c>
      <c r="B7" s="35">
        <v>10000</v>
      </c>
      <c r="C7" s="27">
        <v>10000</v>
      </c>
      <c r="D7" s="28">
        <f>B7+C7</f>
        <v>20000</v>
      </c>
      <c r="E7" s="35">
        <v>0</v>
      </c>
      <c r="F7" s="35">
        <v>0</v>
      </c>
      <c r="G7" s="35">
        <v>20000</v>
      </c>
      <c r="H7" s="28">
        <f>F7+G7</f>
        <v>20000</v>
      </c>
      <c r="I7" s="35">
        <v>0</v>
      </c>
    </row>
    <row r="8" spans="1:9" x14ac:dyDescent="0.35">
      <c r="A8" s="26" t="s">
        <v>412</v>
      </c>
      <c r="B8" s="35">
        <v>40000</v>
      </c>
      <c r="C8" s="35">
        <v>0</v>
      </c>
      <c r="D8" s="28">
        <f t="shared" ref="D8:D9" si="2">B8+C8</f>
        <v>40000</v>
      </c>
      <c r="E8" s="35">
        <v>19109</v>
      </c>
      <c r="F8" s="35">
        <v>0</v>
      </c>
      <c r="G8" s="35">
        <v>20891</v>
      </c>
      <c r="H8" s="28">
        <f t="shared" ref="H8:H11" si="3">F8+G8</f>
        <v>20891</v>
      </c>
      <c r="I8" s="35">
        <v>0</v>
      </c>
    </row>
    <row r="9" spans="1:9" x14ac:dyDescent="0.35">
      <c r="A9" s="26" t="s">
        <v>413</v>
      </c>
      <c r="B9" s="35">
        <v>10000</v>
      </c>
      <c r="C9" s="35">
        <v>0</v>
      </c>
      <c r="D9" s="28">
        <f t="shared" si="2"/>
        <v>10000</v>
      </c>
      <c r="E9" s="35">
        <v>0</v>
      </c>
      <c r="F9" s="35">
        <v>0</v>
      </c>
      <c r="G9" s="35">
        <v>10000</v>
      </c>
      <c r="H9" s="28">
        <f t="shared" si="3"/>
        <v>10000</v>
      </c>
      <c r="I9" s="35">
        <v>0</v>
      </c>
    </row>
    <row r="10" spans="1:9" x14ac:dyDescent="0.35">
      <c r="A10" s="26" t="s">
        <v>414</v>
      </c>
      <c r="B10" s="35">
        <v>0</v>
      </c>
      <c r="C10" s="35">
        <v>0</v>
      </c>
      <c r="D10" s="28">
        <f t="shared" si="0"/>
        <v>0</v>
      </c>
      <c r="E10" s="35">
        <v>0</v>
      </c>
      <c r="F10" s="35">
        <v>5000</v>
      </c>
      <c r="G10" s="35">
        <v>0</v>
      </c>
      <c r="H10" s="28">
        <f t="shared" si="3"/>
        <v>5000</v>
      </c>
      <c r="I10" s="35">
        <v>0</v>
      </c>
    </row>
    <row r="11" spans="1:9" x14ac:dyDescent="0.35">
      <c r="A11" s="40" t="s">
        <v>406</v>
      </c>
      <c r="B11" s="35">
        <v>0</v>
      </c>
      <c r="C11" s="27">
        <v>0</v>
      </c>
      <c r="D11" s="28">
        <f t="shared" si="0"/>
        <v>0</v>
      </c>
      <c r="E11" s="35">
        <v>0</v>
      </c>
      <c r="F11" s="35">
        <v>14000</v>
      </c>
      <c r="G11" s="35">
        <v>0</v>
      </c>
      <c r="H11" s="28">
        <f t="shared" si="3"/>
        <v>14000</v>
      </c>
      <c r="I11" s="35">
        <v>0</v>
      </c>
    </row>
    <row r="12" spans="1:9" x14ac:dyDescent="0.35">
      <c r="A12" s="40" t="s">
        <v>415</v>
      </c>
      <c r="B12" s="35">
        <v>0</v>
      </c>
      <c r="C12" s="53" t="s">
        <v>416</v>
      </c>
      <c r="D12" s="49" t="s">
        <v>416</v>
      </c>
      <c r="E12" s="35">
        <v>0</v>
      </c>
      <c r="F12" s="35">
        <v>0</v>
      </c>
      <c r="G12" s="53" t="s">
        <v>417</v>
      </c>
      <c r="H12" s="49" t="s">
        <v>417</v>
      </c>
      <c r="I12" s="35">
        <v>0</v>
      </c>
    </row>
    <row r="13" spans="1:9" x14ac:dyDescent="0.35">
      <c r="A13" s="29" t="s">
        <v>305</v>
      </c>
      <c r="B13" s="30">
        <f t="shared" ref="B13:I13" si="4">SUM(B2:B11)</f>
        <v>843000</v>
      </c>
      <c r="C13" s="30">
        <f t="shared" si="4"/>
        <v>261777</v>
      </c>
      <c r="D13" s="30">
        <f t="shared" si="4"/>
        <v>1104777</v>
      </c>
      <c r="E13" s="30">
        <f t="shared" si="4"/>
        <v>773584</v>
      </c>
      <c r="F13" s="30">
        <f t="shared" si="4"/>
        <v>855000</v>
      </c>
      <c r="G13" s="30">
        <f t="shared" si="4"/>
        <v>331193</v>
      </c>
      <c r="H13" s="30">
        <f t="shared" si="4"/>
        <v>1186193</v>
      </c>
      <c r="I13" s="30">
        <f t="shared" si="4"/>
        <v>928000</v>
      </c>
    </row>
  </sheetData>
  <protectedRanges>
    <protectedRange sqref="I2:I12" name="Range3_1"/>
    <protectedRange sqref="E2:G11 E12:F12" name="Range2_1"/>
    <protectedRange sqref="A2:C12 D12 G12:H12" name="Range4_1"/>
  </protectedRange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3A12-E529-4033-9B40-271780A4F5CC}">
  <dimension ref="A1:I7"/>
  <sheetViews>
    <sheetView workbookViewId="0">
      <selection activeCell="E9" sqref="E9"/>
    </sheetView>
  </sheetViews>
  <sheetFormatPr defaultRowHeight="14.5" x14ac:dyDescent="0.35"/>
  <cols>
    <col min="1" max="1" width="31.45312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15" customHeight="1" x14ac:dyDescent="0.35">
      <c r="A2" s="52" t="s">
        <v>418</v>
      </c>
      <c r="B2" s="47">
        <v>40000</v>
      </c>
      <c r="C2" s="47">
        <v>120760</v>
      </c>
      <c r="D2" s="48">
        <v>160760</v>
      </c>
      <c r="E2" s="47">
        <v>0</v>
      </c>
      <c r="F2" s="47">
        <v>54000</v>
      </c>
      <c r="G2" s="47">
        <v>162170</v>
      </c>
      <c r="H2" s="48">
        <v>216170</v>
      </c>
      <c r="I2" s="47">
        <v>80000</v>
      </c>
    </row>
    <row r="3" spans="1:9" ht="15" customHeight="1" x14ac:dyDescent="0.35">
      <c r="A3" s="52" t="s">
        <v>419</v>
      </c>
      <c r="B3" s="47">
        <v>2000</v>
      </c>
      <c r="C3" s="47">
        <v>13390</v>
      </c>
      <c r="D3" s="48">
        <v>15390</v>
      </c>
      <c r="E3" s="47">
        <v>983</v>
      </c>
      <c r="F3" s="47">
        <v>2000</v>
      </c>
      <c r="G3" s="47">
        <v>14072</v>
      </c>
      <c r="H3" s="48">
        <v>16072</v>
      </c>
      <c r="I3" s="47">
        <v>2000</v>
      </c>
    </row>
    <row r="4" spans="1:9" ht="15" customHeight="1" x14ac:dyDescent="0.35">
      <c r="A4" s="52" t="s">
        <v>420</v>
      </c>
      <c r="B4" s="47">
        <v>160000</v>
      </c>
      <c r="C4" s="47">
        <v>56774</v>
      </c>
      <c r="D4" s="48">
        <v>216774</v>
      </c>
      <c r="E4" s="47">
        <v>169388</v>
      </c>
      <c r="F4" s="47">
        <v>171000</v>
      </c>
      <c r="G4" s="47">
        <v>47386</v>
      </c>
      <c r="H4" s="48">
        <v>218386</v>
      </c>
      <c r="I4" s="47">
        <v>190000</v>
      </c>
    </row>
    <row r="5" spans="1:9" ht="15" customHeight="1" x14ac:dyDescent="0.35">
      <c r="A5" s="52" t="s">
        <v>421</v>
      </c>
      <c r="B5" s="47">
        <v>0</v>
      </c>
      <c r="C5" s="47">
        <v>1410</v>
      </c>
      <c r="D5" s="48">
        <v>1410</v>
      </c>
      <c r="E5" s="47">
        <v>0</v>
      </c>
      <c r="F5" s="47">
        <v>0</v>
      </c>
      <c r="G5" s="47">
        <v>0</v>
      </c>
      <c r="H5" s="48">
        <v>0</v>
      </c>
      <c r="I5" s="47">
        <v>0</v>
      </c>
    </row>
    <row r="6" spans="1:9" ht="15" customHeight="1" x14ac:dyDescent="0.35">
      <c r="A6" s="52" t="s">
        <v>422</v>
      </c>
      <c r="B6" s="47">
        <v>0</v>
      </c>
      <c r="C6" s="47">
        <v>0</v>
      </c>
      <c r="D6" s="48">
        <v>15000</v>
      </c>
      <c r="E6" s="47">
        <v>5180</v>
      </c>
      <c r="F6" s="47">
        <v>0</v>
      </c>
      <c r="G6" s="47">
        <v>9820</v>
      </c>
      <c r="H6" s="48">
        <v>9820</v>
      </c>
      <c r="I6" s="47">
        <v>0</v>
      </c>
    </row>
    <row r="7" spans="1:9" ht="39.65" customHeight="1" x14ac:dyDescent="0.35">
      <c r="A7" s="29" t="s">
        <v>305</v>
      </c>
      <c r="B7" s="30">
        <f>SUM(B2:B6)</f>
        <v>202000</v>
      </c>
      <c r="C7" s="30">
        <f t="shared" ref="C7:I7" si="0">SUM(C2:C6)</f>
        <v>192334</v>
      </c>
      <c r="D7" s="30">
        <f t="shared" si="0"/>
        <v>409334</v>
      </c>
      <c r="E7" s="30">
        <f t="shared" si="0"/>
        <v>175551</v>
      </c>
      <c r="F7" s="30">
        <f t="shared" si="0"/>
        <v>227000</v>
      </c>
      <c r="G7" s="30">
        <f t="shared" si="0"/>
        <v>233448</v>
      </c>
      <c r="H7" s="30">
        <f t="shared" si="0"/>
        <v>460448</v>
      </c>
      <c r="I7" s="30">
        <f t="shared" si="0"/>
        <v>272000</v>
      </c>
    </row>
  </sheetData>
  <protectedRanges>
    <protectedRange sqref="I2:I6" name="Range3"/>
    <protectedRange sqref="E2:G6" name="Range2"/>
    <protectedRange sqref="A2:C6" name="Range4"/>
  </protectedRange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B5EB-F264-4F00-B420-8FFCBE602832}">
  <dimension ref="A1:I4"/>
  <sheetViews>
    <sheetView workbookViewId="0">
      <selection activeCell="A2" sqref="A2:XFD3"/>
    </sheetView>
  </sheetViews>
  <sheetFormatPr defaultRowHeight="14.5" x14ac:dyDescent="0.35"/>
  <cols>
    <col min="1" max="1" width="24.179687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15" customHeight="1" x14ac:dyDescent="0.35">
      <c r="A2" s="26" t="s">
        <v>424</v>
      </c>
      <c r="B2" s="27">
        <v>130000</v>
      </c>
      <c r="C2" s="27">
        <v>47564</v>
      </c>
      <c r="D2" s="28">
        <f>B2+C2</f>
        <v>177564</v>
      </c>
      <c r="E2" s="27">
        <v>129013</v>
      </c>
      <c r="F2" s="27">
        <v>130000</v>
      </c>
      <c r="G2" s="27">
        <v>39621</v>
      </c>
      <c r="H2" s="28">
        <f>F2+G2</f>
        <v>169621</v>
      </c>
      <c r="I2" s="27">
        <v>150000</v>
      </c>
    </row>
    <row r="3" spans="1:9" ht="15" customHeight="1" x14ac:dyDescent="0.35">
      <c r="A3" s="26" t="s">
        <v>425</v>
      </c>
      <c r="B3" s="27">
        <v>0</v>
      </c>
      <c r="C3" s="27">
        <v>0</v>
      </c>
      <c r="D3" s="28">
        <f t="shared" ref="D3" si="0">B3+C3</f>
        <v>0</v>
      </c>
      <c r="E3" s="27">
        <v>0</v>
      </c>
      <c r="F3" s="27">
        <v>0</v>
      </c>
      <c r="G3" s="27">
        <v>0</v>
      </c>
      <c r="H3" s="28">
        <f t="shared" ref="H3" si="1">F3+G3</f>
        <v>0</v>
      </c>
      <c r="I3" s="27">
        <v>30000</v>
      </c>
    </row>
    <row r="4" spans="1:9" x14ac:dyDescent="0.35">
      <c r="A4" s="29" t="s">
        <v>305</v>
      </c>
      <c r="B4" s="30">
        <f t="shared" ref="B4:I4" si="2">SUM(B2:B3)</f>
        <v>130000</v>
      </c>
      <c r="C4" s="30">
        <f t="shared" si="2"/>
        <v>47564</v>
      </c>
      <c r="D4" s="30">
        <f t="shared" si="2"/>
        <v>177564</v>
      </c>
      <c r="E4" s="30">
        <f t="shared" si="2"/>
        <v>129013</v>
      </c>
      <c r="F4" s="30">
        <f t="shared" si="2"/>
        <v>130000</v>
      </c>
      <c r="G4" s="30">
        <f t="shared" si="2"/>
        <v>39621</v>
      </c>
      <c r="H4" s="30">
        <f t="shared" si="2"/>
        <v>169621</v>
      </c>
      <c r="I4" s="30">
        <f t="shared" si="2"/>
        <v>180000</v>
      </c>
    </row>
  </sheetData>
  <protectedRanges>
    <protectedRange sqref="I2:I3" name="Range3"/>
    <protectedRange sqref="E2:G3" name="Range2"/>
    <protectedRange sqref="A2:C3" name="Range4"/>
  </protectedRange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65E7E-F57E-4B3C-918B-8152055796B7}">
  <dimension ref="A1:I5"/>
  <sheetViews>
    <sheetView workbookViewId="0">
      <selection activeCell="A8" sqref="A8"/>
    </sheetView>
  </sheetViews>
  <sheetFormatPr defaultRowHeight="14.5" x14ac:dyDescent="0.35"/>
  <cols>
    <col min="1" max="1" width="18.8164062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x14ac:dyDescent="0.35">
      <c r="A2" s="26" t="s">
        <v>423</v>
      </c>
      <c r="B2" s="27"/>
      <c r="C2" s="54">
        <v>1574</v>
      </c>
      <c r="D2" s="28">
        <f>B2+C2</f>
        <v>1574</v>
      </c>
      <c r="E2" s="27"/>
      <c r="F2" s="27"/>
      <c r="G2" s="54">
        <v>1574</v>
      </c>
      <c r="H2" s="28">
        <f>F2+G2</f>
        <v>1574</v>
      </c>
      <c r="I2" s="27"/>
    </row>
    <row r="3" spans="1:9" x14ac:dyDescent="0.35">
      <c r="A3" s="26"/>
      <c r="B3" s="27"/>
      <c r="C3" s="27"/>
      <c r="D3" s="28">
        <f t="shared" ref="D3:D4" si="0">B3+C3</f>
        <v>0</v>
      </c>
      <c r="E3" s="27"/>
      <c r="F3" s="27"/>
      <c r="G3" s="27"/>
      <c r="H3" s="28">
        <f t="shared" ref="H3:H4" si="1">F3+G3</f>
        <v>0</v>
      </c>
      <c r="I3" s="27"/>
    </row>
    <row r="4" spans="1:9" x14ac:dyDescent="0.35">
      <c r="A4" s="26"/>
      <c r="B4" s="27"/>
      <c r="C4" s="27"/>
      <c r="D4" s="28">
        <f t="shared" si="0"/>
        <v>0</v>
      </c>
      <c r="E4" s="27"/>
      <c r="F4" s="27"/>
      <c r="G4" s="27"/>
      <c r="H4" s="28">
        <f t="shared" si="1"/>
        <v>0</v>
      </c>
      <c r="I4" s="27"/>
    </row>
    <row r="5" spans="1:9" x14ac:dyDescent="0.35">
      <c r="A5" s="29" t="s">
        <v>305</v>
      </c>
      <c r="B5" s="30">
        <f t="shared" ref="B5:I5" si="2">SUM(B2:B4)</f>
        <v>0</v>
      </c>
      <c r="C5" s="30">
        <f t="shared" si="2"/>
        <v>1574</v>
      </c>
      <c r="D5" s="30">
        <f t="shared" si="2"/>
        <v>1574</v>
      </c>
      <c r="E5" s="30">
        <f t="shared" si="2"/>
        <v>0</v>
      </c>
      <c r="F5" s="30">
        <f t="shared" si="2"/>
        <v>0</v>
      </c>
      <c r="G5" s="30">
        <f t="shared" si="2"/>
        <v>1574</v>
      </c>
      <c r="H5" s="30">
        <f t="shared" si="2"/>
        <v>1574</v>
      </c>
      <c r="I5" s="30">
        <f t="shared" si="2"/>
        <v>0</v>
      </c>
    </row>
  </sheetData>
  <protectedRanges>
    <protectedRange sqref="A2:C4" name="Range4"/>
    <protectedRange sqref="E2:G4" name="Range2"/>
    <protectedRange sqref="I2:I4" name="Range3"/>
  </protectedRange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73B70-6266-4778-BE48-0667B8916DE9}">
  <dimension ref="A1:I7"/>
  <sheetViews>
    <sheetView workbookViewId="0">
      <selection activeCell="B3" sqref="B3"/>
    </sheetView>
  </sheetViews>
  <sheetFormatPr defaultRowHeight="14.5" x14ac:dyDescent="0.35"/>
  <cols>
    <col min="1" max="1" width="28.726562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15" customHeight="1" x14ac:dyDescent="0.35">
      <c r="A2" s="52" t="s">
        <v>426</v>
      </c>
      <c r="B2" s="55">
        <v>45500</v>
      </c>
      <c r="C2" s="55">
        <v>3017</v>
      </c>
      <c r="D2" s="48">
        <f>B2+C2</f>
        <v>48517</v>
      </c>
      <c r="E2" s="55">
        <v>54179</v>
      </c>
      <c r="F2" s="55">
        <v>53000</v>
      </c>
      <c r="G2" s="55">
        <v>350</v>
      </c>
      <c r="H2" s="48">
        <f>F2+G2</f>
        <v>53350</v>
      </c>
      <c r="I2" s="55">
        <v>61400</v>
      </c>
    </row>
    <row r="3" spans="1:9" ht="15" customHeight="1" x14ac:dyDescent="0.35">
      <c r="A3" s="52" t="s">
        <v>427</v>
      </c>
      <c r="B3" s="56" t="s">
        <v>428</v>
      </c>
      <c r="C3" s="55">
        <v>0</v>
      </c>
      <c r="D3" s="48">
        <v>0</v>
      </c>
      <c r="E3" s="55">
        <v>0</v>
      </c>
      <c r="F3" s="56" t="s">
        <v>428</v>
      </c>
      <c r="G3" s="55">
        <v>0</v>
      </c>
      <c r="H3" s="48">
        <v>0</v>
      </c>
      <c r="I3" s="56" t="s">
        <v>429</v>
      </c>
    </row>
    <row r="4" spans="1:9" ht="15" customHeight="1" x14ac:dyDescent="0.35">
      <c r="A4" s="52" t="s">
        <v>430</v>
      </c>
      <c r="B4" s="56">
        <v>3000</v>
      </c>
      <c r="C4" s="55"/>
      <c r="D4" s="48">
        <f>B4+C4</f>
        <v>3000</v>
      </c>
      <c r="E4" s="55">
        <v>500</v>
      </c>
      <c r="F4" s="56">
        <v>0</v>
      </c>
      <c r="G4" s="55">
        <v>0</v>
      </c>
      <c r="H4" s="48">
        <v>0</v>
      </c>
      <c r="I4" s="56">
        <v>0</v>
      </c>
    </row>
    <row r="5" spans="1:9" ht="15" customHeight="1" x14ac:dyDescent="0.35">
      <c r="A5" s="52" t="s">
        <v>431</v>
      </c>
      <c r="B5" s="55">
        <v>4500</v>
      </c>
      <c r="C5" s="55">
        <v>4526</v>
      </c>
      <c r="D5" s="48">
        <f t="shared" ref="D5:D6" si="0">B5+C5</f>
        <v>9026</v>
      </c>
      <c r="E5" s="55">
        <v>2308</v>
      </c>
      <c r="F5" s="55">
        <v>4500</v>
      </c>
      <c r="G5" s="55">
        <v>2797</v>
      </c>
      <c r="H5" s="48">
        <f t="shared" ref="H5:H6" si="1">F5+G5</f>
        <v>7297</v>
      </c>
      <c r="I5" s="55">
        <v>4500</v>
      </c>
    </row>
    <row r="6" spans="1:9" ht="15" customHeight="1" x14ac:dyDescent="0.35">
      <c r="A6" s="52" t="s">
        <v>432</v>
      </c>
      <c r="B6" s="47">
        <v>0</v>
      </c>
      <c r="C6" s="47">
        <v>0</v>
      </c>
      <c r="D6" s="48">
        <f t="shared" si="0"/>
        <v>0</v>
      </c>
      <c r="E6" s="47">
        <v>0</v>
      </c>
      <c r="F6" s="47">
        <v>20000</v>
      </c>
      <c r="G6" s="47">
        <v>0</v>
      </c>
      <c r="H6" s="48">
        <f t="shared" si="1"/>
        <v>20000</v>
      </c>
      <c r="I6" s="47">
        <v>20000</v>
      </c>
    </row>
    <row r="7" spans="1:9" x14ac:dyDescent="0.35">
      <c r="A7" s="29" t="s">
        <v>305</v>
      </c>
      <c r="B7" s="30">
        <f t="shared" ref="B7:I7" si="2">SUM(B2:B6)</f>
        <v>53000</v>
      </c>
      <c r="C7" s="30">
        <f t="shared" si="2"/>
        <v>7543</v>
      </c>
      <c r="D7" s="30">
        <f t="shared" si="2"/>
        <v>60543</v>
      </c>
      <c r="E7" s="30">
        <f t="shared" si="2"/>
        <v>56987</v>
      </c>
      <c r="F7" s="30">
        <f t="shared" si="2"/>
        <v>77500</v>
      </c>
      <c r="G7" s="30">
        <f t="shared" si="2"/>
        <v>3147</v>
      </c>
      <c r="H7" s="30">
        <f t="shared" si="2"/>
        <v>80647</v>
      </c>
      <c r="I7" s="30">
        <f t="shared" si="2"/>
        <v>85900</v>
      </c>
    </row>
  </sheetData>
  <protectedRanges>
    <protectedRange sqref="A2:A6" name="Range4"/>
    <protectedRange sqref="B2:C6" name="Range4_1"/>
    <protectedRange sqref="E2:G6" name="Range2_1"/>
    <protectedRange sqref="I2:I6" name="Range3_1"/>
  </protectedRange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1EC7-D820-4DEB-8C4B-8FBEAA28E6BF}">
  <dimension ref="A1:I5"/>
  <sheetViews>
    <sheetView workbookViewId="0">
      <selection activeCell="D16" sqref="D16"/>
    </sheetView>
  </sheetViews>
  <sheetFormatPr defaultRowHeight="14.5" x14ac:dyDescent="0.35"/>
  <cols>
    <col min="1" max="1" width="19.726562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15" customHeight="1" x14ac:dyDescent="0.35">
      <c r="A2" s="26" t="s">
        <v>433</v>
      </c>
      <c r="B2" s="27">
        <v>0</v>
      </c>
      <c r="C2" s="27">
        <v>2656</v>
      </c>
      <c r="D2" s="28">
        <f>B2+C2</f>
        <v>2656</v>
      </c>
      <c r="E2" s="27">
        <v>0</v>
      </c>
      <c r="F2" s="27">
        <v>0</v>
      </c>
      <c r="G2" s="27">
        <v>2657</v>
      </c>
      <c r="H2" s="28">
        <f>F2+G2</f>
        <v>2657</v>
      </c>
      <c r="I2" s="27">
        <v>0</v>
      </c>
    </row>
    <row r="3" spans="1:9" ht="15" customHeight="1" x14ac:dyDescent="0.35">
      <c r="A3" s="26" t="s">
        <v>434</v>
      </c>
      <c r="B3" s="27">
        <v>3000</v>
      </c>
      <c r="C3" s="27">
        <v>70830</v>
      </c>
      <c r="D3" s="28">
        <f t="shared" ref="D3:D4" si="0">B3+C3</f>
        <v>73830</v>
      </c>
      <c r="E3" s="27">
        <v>0</v>
      </c>
      <c r="F3" s="27">
        <v>0</v>
      </c>
      <c r="G3" s="27">
        <v>81306</v>
      </c>
      <c r="H3" s="28">
        <f t="shared" ref="H3:H4" si="1">F3+G3</f>
        <v>81306</v>
      </c>
      <c r="I3" s="27">
        <v>0</v>
      </c>
    </row>
    <row r="4" spans="1:9" x14ac:dyDescent="0.35">
      <c r="A4" s="26"/>
      <c r="B4" s="27">
        <v>0</v>
      </c>
      <c r="C4" s="27">
        <v>0</v>
      </c>
      <c r="D4" s="28">
        <f t="shared" si="0"/>
        <v>0</v>
      </c>
      <c r="E4" s="27">
        <v>0</v>
      </c>
      <c r="F4" s="27">
        <v>0</v>
      </c>
      <c r="G4" s="27"/>
      <c r="H4" s="28">
        <f t="shared" si="1"/>
        <v>0</v>
      </c>
      <c r="I4" s="27">
        <v>0</v>
      </c>
    </row>
    <row r="5" spans="1:9" x14ac:dyDescent="0.35">
      <c r="A5" s="29" t="s">
        <v>305</v>
      </c>
      <c r="B5" s="30">
        <f t="shared" ref="B5:I5" si="2">SUM(B2:B4)</f>
        <v>3000</v>
      </c>
      <c r="C5" s="30">
        <f t="shared" si="2"/>
        <v>73486</v>
      </c>
      <c r="D5" s="30">
        <f t="shared" si="2"/>
        <v>76486</v>
      </c>
      <c r="E5" s="30">
        <f t="shared" si="2"/>
        <v>0</v>
      </c>
      <c r="F5" s="30">
        <f t="shared" si="2"/>
        <v>0</v>
      </c>
      <c r="G5" s="30">
        <f t="shared" si="2"/>
        <v>83963</v>
      </c>
      <c r="H5" s="30">
        <f t="shared" si="2"/>
        <v>83963</v>
      </c>
      <c r="I5" s="30">
        <f t="shared" si="2"/>
        <v>0</v>
      </c>
    </row>
  </sheetData>
  <protectedRanges>
    <protectedRange sqref="I2:I4" name="Range3"/>
    <protectedRange sqref="E2:G4" name="Range2"/>
    <protectedRange sqref="A2:C4" name="Range4"/>
  </protectedRange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F32C-B38A-4C40-B74A-BC7F64EC8E9A}">
  <dimension ref="A1:I5"/>
  <sheetViews>
    <sheetView workbookViewId="0">
      <selection activeCell="H15" sqref="H15"/>
    </sheetView>
  </sheetViews>
  <sheetFormatPr defaultRowHeight="14.5" x14ac:dyDescent="0.35"/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ht="22" x14ac:dyDescent="0.35">
      <c r="A2" s="26" t="s">
        <v>435</v>
      </c>
      <c r="B2" s="35">
        <v>4600</v>
      </c>
      <c r="C2" s="35">
        <v>2120</v>
      </c>
      <c r="D2" s="28">
        <f>B2+C2</f>
        <v>6720</v>
      </c>
      <c r="E2" s="35">
        <v>3457</v>
      </c>
      <c r="F2" s="35">
        <v>4500</v>
      </c>
      <c r="G2" s="35">
        <v>3263</v>
      </c>
      <c r="H2" s="28">
        <f>F2+G2</f>
        <v>7763</v>
      </c>
      <c r="I2" s="35">
        <v>4600</v>
      </c>
    </row>
    <row r="3" spans="1:9" x14ac:dyDescent="0.35">
      <c r="A3" s="26" t="s">
        <v>436</v>
      </c>
      <c r="B3" s="35">
        <v>8400</v>
      </c>
      <c r="C3" s="35">
        <v>3178</v>
      </c>
      <c r="D3" s="28">
        <f t="shared" ref="D3:D4" si="0">B3+C3</f>
        <v>11578</v>
      </c>
      <c r="E3" s="35">
        <v>7565</v>
      </c>
      <c r="F3" s="35">
        <v>8500</v>
      </c>
      <c r="G3" s="35">
        <v>4012</v>
      </c>
      <c r="H3" s="28">
        <f t="shared" ref="H3:H4" si="1">F3+G3</f>
        <v>12512</v>
      </c>
      <c r="I3" s="35">
        <v>9400</v>
      </c>
    </row>
    <row r="4" spans="1:9" x14ac:dyDescent="0.35">
      <c r="A4" s="26"/>
      <c r="B4" s="27"/>
      <c r="C4" s="27"/>
      <c r="D4" s="28">
        <f t="shared" si="0"/>
        <v>0</v>
      </c>
      <c r="E4" s="27"/>
      <c r="F4" s="27"/>
      <c r="G4" s="27"/>
      <c r="H4" s="28">
        <f t="shared" si="1"/>
        <v>0</v>
      </c>
      <c r="I4" s="27"/>
    </row>
    <row r="5" spans="1:9" x14ac:dyDescent="0.35">
      <c r="A5" s="29" t="s">
        <v>305</v>
      </c>
      <c r="B5" s="30">
        <f t="shared" ref="B5:I5" si="2">SUM(B2:B4)</f>
        <v>13000</v>
      </c>
      <c r="C5" s="30">
        <f t="shared" si="2"/>
        <v>5298</v>
      </c>
      <c r="D5" s="30">
        <f t="shared" si="2"/>
        <v>18298</v>
      </c>
      <c r="E5" s="30">
        <f t="shared" si="2"/>
        <v>11022</v>
      </c>
      <c r="F5" s="30">
        <f t="shared" si="2"/>
        <v>13000</v>
      </c>
      <c r="G5" s="30">
        <f t="shared" si="2"/>
        <v>7275</v>
      </c>
      <c r="H5" s="30">
        <f t="shared" si="2"/>
        <v>20275</v>
      </c>
      <c r="I5" s="30">
        <f t="shared" si="2"/>
        <v>14000</v>
      </c>
    </row>
  </sheetData>
  <protectedRanges>
    <protectedRange sqref="A2:C4" name="Range4"/>
    <protectedRange sqref="E2:G4" name="Range2"/>
    <protectedRange sqref="I2:I4" name="Range3"/>
  </protectedRange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A9323-DA47-42D3-8561-00B188706B3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588F-943F-4479-80F0-24EB9462AFFF}">
  <dimension ref="A1:I4"/>
  <sheetViews>
    <sheetView workbookViewId="0">
      <selection activeCell="D7" sqref="D7"/>
    </sheetView>
  </sheetViews>
  <sheetFormatPr defaultRowHeight="14.5" x14ac:dyDescent="0.35"/>
  <cols>
    <col min="1" max="1" width="17.7265625" customWidth="1"/>
  </cols>
  <sheetData>
    <row r="1" spans="1:9" ht="31.5" x14ac:dyDescent="0.35">
      <c r="A1" s="42" t="s">
        <v>277</v>
      </c>
      <c r="B1" s="25" t="s">
        <v>350</v>
      </c>
      <c r="C1" s="25" t="s">
        <v>351</v>
      </c>
      <c r="D1" s="25" t="s">
        <v>280</v>
      </c>
      <c r="E1" s="25" t="s">
        <v>281</v>
      </c>
      <c r="F1" s="25" t="s">
        <v>282</v>
      </c>
      <c r="G1" s="25" t="s">
        <v>352</v>
      </c>
      <c r="H1" s="25" t="s">
        <v>284</v>
      </c>
      <c r="I1" s="25" t="s">
        <v>329</v>
      </c>
    </row>
    <row r="2" spans="1:9" x14ac:dyDescent="0.35">
      <c r="A2" s="26" t="s">
        <v>437</v>
      </c>
      <c r="B2" s="27">
        <v>550000000</v>
      </c>
      <c r="C2" s="35">
        <v>550000000</v>
      </c>
      <c r="D2" s="28">
        <f>B2+C2</f>
        <v>1100000000</v>
      </c>
      <c r="E2" s="27">
        <v>877359279</v>
      </c>
      <c r="F2" s="35">
        <v>1300000000</v>
      </c>
      <c r="G2" s="35">
        <v>222640721</v>
      </c>
      <c r="H2" s="28">
        <f>F2+G2</f>
        <v>1522640721</v>
      </c>
      <c r="I2" s="35">
        <v>900000000</v>
      </c>
    </row>
    <row r="3" spans="1:9" x14ac:dyDescent="0.35">
      <c r="A3" s="26"/>
      <c r="B3" s="27"/>
      <c r="C3" s="27"/>
      <c r="D3" s="28">
        <f t="shared" ref="D3" si="0">B3+C3</f>
        <v>0</v>
      </c>
      <c r="E3" s="27"/>
      <c r="F3" s="27"/>
      <c r="G3" s="27"/>
      <c r="H3" s="28">
        <f t="shared" ref="H3" si="1">F3+G3</f>
        <v>0</v>
      </c>
      <c r="I3" s="27"/>
    </row>
    <row r="4" spans="1:9" x14ac:dyDescent="0.35">
      <c r="A4" s="29" t="s">
        <v>305</v>
      </c>
      <c r="B4" s="28">
        <f t="shared" ref="B4:I4" si="2">SUM(B2:B3)</f>
        <v>550000000</v>
      </c>
      <c r="C4" s="28">
        <f t="shared" si="2"/>
        <v>550000000</v>
      </c>
      <c r="D4" s="28">
        <f t="shared" si="2"/>
        <v>1100000000</v>
      </c>
      <c r="E4" s="28">
        <f t="shared" si="2"/>
        <v>877359279</v>
      </c>
      <c r="F4" s="28">
        <f t="shared" si="2"/>
        <v>1300000000</v>
      </c>
      <c r="G4" s="28">
        <f t="shared" si="2"/>
        <v>222640721</v>
      </c>
      <c r="H4" s="28">
        <f t="shared" si="2"/>
        <v>1522640721</v>
      </c>
      <c r="I4" s="28">
        <f t="shared" si="2"/>
        <v>900000000</v>
      </c>
    </row>
  </sheetData>
  <protectedRanges>
    <protectedRange sqref="A2:C3" name="Range4"/>
    <protectedRange sqref="E2:G3" name="Range2"/>
    <protectedRange sqref="I2:I3" name="Range3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69F8-C221-4FA2-8D5A-B795EDE20615}">
  <dimension ref="A1:AF415"/>
  <sheetViews>
    <sheetView topLeftCell="C327" zoomScale="130" zoomScaleNormal="130" workbookViewId="0">
      <selection activeCell="L341" sqref="L341"/>
    </sheetView>
  </sheetViews>
  <sheetFormatPr defaultColWidth="9.1796875" defaultRowHeight="15.5" x14ac:dyDescent="0.35"/>
  <cols>
    <col min="1" max="1" width="10.26953125" style="60" hidden="1" customWidth="1"/>
    <col min="2" max="2" width="4.7265625" style="60" hidden="1" customWidth="1"/>
    <col min="3" max="3" width="2.7265625" style="60" customWidth="1"/>
    <col min="4" max="4" width="3.453125" style="60" customWidth="1"/>
    <col min="5" max="5" width="3.1796875" style="60" customWidth="1"/>
    <col min="6" max="6" width="2.81640625" style="60" customWidth="1"/>
    <col min="7" max="7" width="2.54296875" style="60" customWidth="1"/>
    <col min="8" max="8" width="35.7265625" style="60" customWidth="1"/>
    <col min="9" max="11" width="9.7265625" style="60" hidden="1" customWidth="1"/>
    <col min="12" max="12" width="10.1796875" style="161" customWidth="1"/>
    <col min="13" max="13" width="2.7265625" style="88" customWidth="1"/>
    <col min="14" max="14" width="9.81640625" style="161" customWidth="1"/>
    <col min="15" max="15" width="2.7265625" style="88" customWidth="1"/>
    <col min="16" max="16" width="9.1796875" style="161"/>
    <col min="17" max="17" width="2.7265625" style="88" customWidth="1"/>
    <col min="18" max="18" width="11" style="88" hidden="1" customWidth="1"/>
    <col min="19" max="19" width="11.1796875" style="60" hidden="1" customWidth="1"/>
    <col min="20" max="21" width="0" style="60" hidden="1" customWidth="1"/>
    <col min="22" max="22" width="0.81640625" style="60" hidden="1" customWidth="1"/>
    <col min="23" max="23" width="0" style="60" hidden="1" customWidth="1"/>
    <col min="24" max="24" width="0.81640625" style="60" hidden="1" customWidth="1"/>
    <col min="25" max="25" width="0" style="60" hidden="1" customWidth="1"/>
    <col min="26" max="26" width="9.1796875" style="60"/>
    <col min="27" max="27" width="8.54296875" style="60" customWidth="1"/>
    <col min="28" max="28" width="21" style="60" bestFit="1" customWidth="1"/>
    <col min="29" max="16384" width="9.1796875" style="60"/>
  </cols>
  <sheetData>
    <row r="1" spans="1:25" x14ac:dyDescent="0.35">
      <c r="A1" s="60" t="s">
        <v>275</v>
      </c>
      <c r="B1" s="61" t="s">
        <v>1</v>
      </c>
      <c r="C1" s="305" t="s">
        <v>2</v>
      </c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62"/>
      <c r="R1" s="62"/>
    </row>
    <row r="2" spans="1:25" x14ac:dyDescent="0.35">
      <c r="A2" s="60" t="s">
        <v>0</v>
      </c>
      <c r="B2" s="61" t="s">
        <v>3</v>
      </c>
      <c r="C2" s="306" t="s">
        <v>3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62"/>
      <c r="R2" s="62"/>
    </row>
    <row r="3" spans="1:25" x14ac:dyDescent="0.35">
      <c r="A3" s="60" t="s">
        <v>0</v>
      </c>
      <c r="B3" s="61" t="s">
        <v>4</v>
      </c>
      <c r="C3" s="306" t="s">
        <v>276</v>
      </c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62"/>
      <c r="R3" s="62"/>
    </row>
    <row r="4" spans="1:25" x14ac:dyDescent="0.35">
      <c r="A4" s="60" t="s">
        <v>0</v>
      </c>
      <c r="B4" s="61" t="s">
        <v>5</v>
      </c>
      <c r="C4" s="306" t="s">
        <v>5</v>
      </c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62"/>
      <c r="R4" s="62"/>
    </row>
    <row r="5" spans="1:25" x14ac:dyDescent="0.35">
      <c r="A5" s="60" t="s">
        <v>0</v>
      </c>
      <c r="B5" s="61" t="s">
        <v>6</v>
      </c>
      <c r="C5" s="63"/>
      <c r="D5" s="63"/>
      <c r="E5" s="63"/>
      <c r="F5" s="63"/>
      <c r="G5" s="63"/>
      <c r="H5" s="63"/>
      <c r="I5" s="63"/>
      <c r="J5" s="63"/>
      <c r="K5" s="63"/>
      <c r="L5" s="64"/>
      <c r="M5" s="65"/>
      <c r="N5" s="64"/>
      <c r="O5" s="65"/>
      <c r="P5" s="64"/>
      <c r="Q5" s="62"/>
      <c r="R5" s="62"/>
    </row>
    <row r="6" spans="1:25" x14ac:dyDescent="0.35">
      <c r="A6" s="60" t="s">
        <v>0</v>
      </c>
      <c r="B6" s="61" t="s">
        <v>7</v>
      </c>
      <c r="C6" s="63"/>
      <c r="D6" s="63"/>
      <c r="E6" s="63"/>
      <c r="F6" s="63"/>
      <c r="G6" s="63"/>
      <c r="H6" s="63"/>
      <c r="I6" s="63"/>
      <c r="J6" s="63"/>
      <c r="K6" s="63"/>
      <c r="L6" s="66">
        <v>2020</v>
      </c>
      <c r="M6" s="65"/>
      <c r="N6" s="66">
        <v>2021</v>
      </c>
      <c r="O6" s="65"/>
      <c r="P6" s="66">
        <v>2022</v>
      </c>
      <c r="Q6" s="62"/>
      <c r="R6" s="62"/>
      <c r="U6" s="62" t="s">
        <v>136</v>
      </c>
      <c r="V6" s="62"/>
      <c r="W6" s="62"/>
      <c r="X6" s="62"/>
      <c r="Y6" s="62"/>
    </row>
    <row r="7" spans="1:25" x14ac:dyDescent="0.35">
      <c r="A7" s="60" t="s">
        <v>0</v>
      </c>
      <c r="B7" s="67"/>
      <c r="C7" s="68"/>
      <c r="D7" s="68"/>
      <c r="E7" s="68"/>
      <c r="F7" s="68"/>
      <c r="G7" s="68"/>
      <c r="H7" s="68"/>
      <c r="I7" s="68"/>
      <c r="J7" s="68"/>
      <c r="K7" s="68"/>
      <c r="L7" s="69" t="s">
        <v>137</v>
      </c>
      <c r="M7" s="70"/>
      <c r="N7" s="71" t="s">
        <v>138</v>
      </c>
      <c r="O7" s="71"/>
      <c r="P7" s="71" t="s">
        <v>139</v>
      </c>
      <c r="Q7" s="72"/>
      <c r="R7" s="72"/>
      <c r="U7" s="73" t="s">
        <v>137</v>
      </c>
      <c r="V7" s="72"/>
      <c r="W7" s="74" t="s">
        <v>140</v>
      </c>
      <c r="X7" s="74"/>
      <c r="Y7" s="74" t="s">
        <v>139</v>
      </c>
    </row>
    <row r="8" spans="1:25" x14ac:dyDescent="0.35">
      <c r="A8" s="60" t="s">
        <v>0</v>
      </c>
      <c r="C8" s="75"/>
      <c r="D8" s="75"/>
      <c r="E8" s="75"/>
      <c r="F8" s="75"/>
      <c r="G8" s="75"/>
      <c r="H8" s="75"/>
      <c r="I8" s="75"/>
      <c r="J8" s="75"/>
      <c r="K8" s="75"/>
      <c r="L8" s="64" t="s">
        <v>6</v>
      </c>
      <c r="M8" s="76"/>
      <c r="N8" s="64" t="s">
        <v>6</v>
      </c>
      <c r="O8" s="76"/>
      <c r="P8" s="64"/>
      <c r="Q8" s="77"/>
      <c r="R8" s="77"/>
    </row>
    <row r="9" spans="1:25" x14ac:dyDescent="0.35">
      <c r="A9" s="60" t="s">
        <v>0</v>
      </c>
      <c r="B9" s="78" t="s">
        <v>8</v>
      </c>
      <c r="C9" s="79" t="s">
        <v>8</v>
      </c>
      <c r="D9" s="79"/>
      <c r="E9" s="79"/>
      <c r="F9" s="79"/>
      <c r="G9" s="79"/>
      <c r="H9" s="79"/>
      <c r="I9" s="79"/>
      <c r="J9" s="79"/>
      <c r="K9" s="79"/>
      <c r="L9" s="64"/>
      <c r="M9" s="75"/>
      <c r="N9" s="64"/>
      <c r="O9" s="75"/>
      <c r="P9" s="64"/>
      <c r="Q9" s="60"/>
      <c r="R9" s="60"/>
    </row>
    <row r="10" spans="1:25" x14ac:dyDescent="0.35">
      <c r="A10" s="60" t="s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64"/>
      <c r="M10" s="75"/>
      <c r="N10" s="64"/>
      <c r="O10" s="75"/>
      <c r="P10" s="64"/>
      <c r="Q10" s="60"/>
      <c r="R10" s="60"/>
    </row>
    <row r="11" spans="1:25" s="250" customFormat="1" ht="20" x14ac:dyDescent="0.4">
      <c r="A11" s="250" t="s">
        <v>0</v>
      </c>
      <c r="B11" s="251" t="s">
        <v>9</v>
      </c>
      <c r="C11" s="252" t="s">
        <v>9</v>
      </c>
      <c r="D11" s="252"/>
      <c r="E11" s="252"/>
      <c r="F11" s="252"/>
      <c r="G11" s="252"/>
      <c r="H11" s="252"/>
      <c r="I11" s="252"/>
      <c r="J11" s="252"/>
      <c r="K11" s="252"/>
      <c r="L11" s="253"/>
      <c r="M11" s="254"/>
      <c r="N11" s="255"/>
      <c r="O11" s="256"/>
      <c r="P11" s="253"/>
      <c r="Q11" s="257"/>
      <c r="R11" s="257"/>
    </row>
    <row r="12" spans="1:25" ht="18" x14ac:dyDescent="0.4">
      <c r="A12" s="60" t="s">
        <v>0</v>
      </c>
      <c r="B12" s="83" t="s">
        <v>10</v>
      </c>
      <c r="C12" s="249" t="s">
        <v>10</v>
      </c>
      <c r="D12" s="92"/>
      <c r="E12" s="92"/>
      <c r="F12" s="92"/>
      <c r="G12" s="92"/>
      <c r="H12" s="92"/>
      <c r="I12" s="92"/>
      <c r="J12" s="92"/>
      <c r="K12" s="92"/>
      <c r="L12" s="242" t="s">
        <v>6</v>
      </c>
      <c r="M12" s="109"/>
      <c r="N12" s="242" t="s">
        <v>6</v>
      </c>
      <c r="O12" s="109"/>
      <c r="P12" s="242" t="s">
        <v>6</v>
      </c>
      <c r="Q12" s="185"/>
      <c r="R12" s="82"/>
    </row>
    <row r="13" spans="1:25" x14ac:dyDescent="0.35">
      <c r="A13" s="60" t="s">
        <v>0</v>
      </c>
      <c r="B13" s="85" t="s">
        <v>11</v>
      </c>
      <c r="C13" s="182"/>
      <c r="D13" s="182" t="s">
        <v>11</v>
      </c>
      <c r="E13" s="182"/>
      <c r="F13" s="182"/>
      <c r="G13" s="182"/>
      <c r="H13" s="182"/>
      <c r="I13" s="182"/>
      <c r="J13" s="182"/>
      <c r="K13" s="182"/>
      <c r="L13" s="186">
        <v>21502</v>
      </c>
      <c r="M13" s="184"/>
      <c r="N13" s="186">
        <v>23080</v>
      </c>
      <c r="O13" s="184"/>
      <c r="P13" s="186">
        <v>24986</v>
      </c>
      <c r="Q13" s="185"/>
      <c r="R13" s="82"/>
    </row>
    <row r="14" spans="1:25" x14ac:dyDescent="0.35">
      <c r="B14" s="85"/>
      <c r="C14" s="182"/>
      <c r="D14" s="182" t="s">
        <v>12</v>
      </c>
      <c r="E14" s="182"/>
      <c r="F14" s="182"/>
      <c r="G14" s="182"/>
      <c r="H14" s="182"/>
      <c r="I14" s="182"/>
      <c r="J14" s="182"/>
      <c r="K14" s="182"/>
      <c r="L14" s="186">
        <v>1977</v>
      </c>
      <c r="M14" s="184"/>
      <c r="N14" s="186">
        <v>2159</v>
      </c>
      <c r="O14" s="184"/>
      <c r="P14" s="186">
        <v>2765</v>
      </c>
      <c r="Q14" s="185"/>
      <c r="R14" s="82"/>
    </row>
    <row r="15" spans="1:25" x14ac:dyDescent="0.35">
      <c r="B15" s="85"/>
      <c r="C15" s="182"/>
      <c r="D15" s="182" t="s">
        <v>13</v>
      </c>
      <c r="E15" s="182"/>
      <c r="F15" s="182"/>
      <c r="G15" s="182"/>
      <c r="H15" s="182"/>
      <c r="I15" s="182"/>
      <c r="J15" s="182"/>
      <c r="K15" s="182"/>
      <c r="L15" s="186">
        <v>75</v>
      </c>
      <c r="M15" s="184"/>
      <c r="N15" s="186">
        <v>116</v>
      </c>
      <c r="O15" s="184"/>
      <c r="P15" s="186">
        <v>100</v>
      </c>
      <c r="Q15" s="185"/>
      <c r="R15" s="82"/>
    </row>
    <row r="16" spans="1:25" x14ac:dyDescent="0.35">
      <c r="A16" s="60" t="s">
        <v>0</v>
      </c>
      <c r="B16" s="85" t="s">
        <v>12</v>
      </c>
      <c r="C16" s="182"/>
      <c r="D16" s="182"/>
      <c r="E16" s="182" t="s">
        <v>531</v>
      </c>
      <c r="F16" s="182"/>
      <c r="G16" s="182"/>
      <c r="H16" s="182"/>
      <c r="I16" s="182"/>
      <c r="J16" s="182"/>
      <c r="K16" s="182"/>
      <c r="L16" s="186" t="s">
        <v>141</v>
      </c>
      <c r="M16" s="184"/>
      <c r="N16" s="186" t="s">
        <v>544</v>
      </c>
      <c r="O16" s="184"/>
      <c r="P16" s="186" t="s">
        <v>54</v>
      </c>
      <c r="Q16" s="185"/>
      <c r="R16" s="82"/>
    </row>
    <row r="17" spans="1:28" x14ac:dyDescent="0.35">
      <c r="B17" s="85"/>
      <c r="C17" s="182"/>
      <c r="D17" s="182"/>
      <c r="E17" s="182" t="s">
        <v>143</v>
      </c>
      <c r="F17" s="182"/>
      <c r="G17" s="182"/>
      <c r="H17" s="182"/>
      <c r="I17" s="182"/>
      <c r="J17" s="182"/>
      <c r="K17" s="182"/>
      <c r="L17" s="186" t="s">
        <v>142</v>
      </c>
      <c r="M17" s="184"/>
      <c r="N17" s="186" t="s">
        <v>141</v>
      </c>
      <c r="O17" s="184"/>
      <c r="P17" s="186" t="s">
        <v>54</v>
      </c>
      <c r="Q17" s="185"/>
      <c r="R17" s="82"/>
    </row>
    <row r="18" spans="1:28" x14ac:dyDescent="0.35">
      <c r="A18" s="60" t="s">
        <v>0</v>
      </c>
      <c r="B18" s="85" t="s">
        <v>13</v>
      </c>
      <c r="C18" s="182"/>
      <c r="D18" s="182"/>
      <c r="E18" s="182" t="s">
        <v>532</v>
      </c>
      <c r="F18" s="182"/>
      <c r="G18" s="182"/>
      <c r="H18" s="182"/>
      <c r="I18" s="182"/>
      <c r="J18" s="182"/>
      <c r="K18" s="182"/>
      <c r="L18" s="186" t="s">
        <v>54</v>
      </c>
      <c r="M18" s="184"/>
      <c r="N18" s="186" t="s">
        <v>142</v>
      </c>
      <c r="O18" s="183"/>
      <c r="P18" s="186" t="s">
        <v>141</v>
      </c>
      <c r="Q18" s="185"/>
      <c r="R18" s="82"/>
    </row>
    <row r="19" spans="1:28" x14ac:dyDescent="0.35">
      <c r="A19" s="60" t="s">
        <v>0</v>
      </c>
      <c r="B19" s="87" t="s">
        <v>14</v>
      </c>
      <c r="C19" s="182"/>
      <c r="D19" s="182"/>
      <c r="E19" s="182" t="s">
        <v>533</v>
      </c>
      <c r="F19" s="182"/>
      <c r="G19" s="182"/>
      <c r="H19" s="182"/>
      <c r="I19" s="182"/>
      <c r="J19" s="182"/>
      <c r="K19" s="182"/>
      <c r="L19" s="183" t="s">
        <v>54</v>
      </c>
      <c r="M19" s="184"/>
      <c r="N19" s="183" t="s">
        <v>54</v>
      </c>
      <c r="O19" s="184"/>
      <c r="P19" s="183" t="s">
        <v>142</v>
      </c>
      <c r="Q19" s="185"/>
      <c r="R19" s="82"/>
    </row>
    <row r="20" spans="1:28" x14ac:dyDescent="0.35">
      <c r="A20" s="60" t="s">
        <v>0</v>
      </c>
      <c r="B20" s="87" t="s">
        <v>15</v>
      </c>
      <c r="C20" s="182"/>
      <c r="D20" s="182" t="s">
        <v>18</v>
      </c>
      <c r="E20" s="182"/>
      <c r="F20" s="182"/>
      <c r="G20" s="182"/>
      <c r="H20" s="182"/>
      <c r="I20" s="182"/>
      <c r="J20" s="182"/>
      <c r="K20" s="182"/>
      <c r="L20" s="183">
        <v>40</v>
      </c>
      <c r="M20" s="184"/>
      <c r="N20" s="183">
        <v>40</v>
      </c>
      <c r="O20" s="184"/>
      <c r="P20" s="183">
        <v>0</v>
      </c>
      <c r="Q20" s="185"/>
      <c r="R20" s="82"/>
    </row>
    <row r="21" spans="1:28" x14ac:dyDescent="0.35">
      <c r="A21" s="60" t="s">
        <v>0</v>
      </c>
      <c r="B21" s="87" t="s">
        <v>16</v>
      </c>
      <c r="C21" s="182"/>
      <c r="D21" s="182" t="s">
        <v>612</v>
      </c>
      <c r="E21" s="182"/>
      <c r="F21" s="182"/>
      <c r="G21" s="182"/>
      <c r="H21" s="182"/>
      <c r="I21" s="182"/>
      <c r="J21" s="182"/>
      <c r="K21" s="182"/>
      <c r="L21" s="183">
        <v>0</v>
      </c>
      <c r="M21" s="184"/>
      <c r="N21" s="183">
        <v>44</v>
      </c>
      <c r="O21" s="184"/>
      <c r="P21" s="183">
        <v>0</v>
      </c>
      <c r="Q21" s="185"/>
      <c r="R21" s="82"/>
    </row>
    <row r="22" spans="1:28" x14ac:dyDescent="0.35">
      <c r="A22" s="60" t="s">
        <v>0</v>
      </c>
      <c r="B22" s="87" t="s">
        <v>17</v>
      </c>
      <c r="C22" s="182"/>
      <c r="D22" s="182" t="s">
        <v>144</v>
      </c>
      <c r="E22" s="182"/>
      <c r="F22" s="182"/>
      <c r="G22" s="182"/>
      <c r="H22" s="182"/>
      <c r="I22" s="182"/>
      <c r="J22" s="182"/>
      <c r="K22" s="182"/>
      <c r="L22" s="183">
        <v>1</v>
      </c>
      <c r="M22" s="184"/>
      <c r="N22" s="183">
        <v>0</v>
      </c>
      <c r="O22" s="184"/>
      <c r="P22" s="183">
        <v>0</v>
      </c>
      <c r="Q22" s="185"/>
      <c r="R22" s="82"/>
    </row>
    <row r="23" spans="1:28" x14ac:dyDescent="0.35">
      <c r="A23" s="60" t="s">
        <v>0</v>
      </c>
      <c r="B23" s="85" t="s">
        <v>18</v>
      </c>
      <c r="C23" s="182"/>
      <c r="D23" s="182" t="s">
        <v>19</v>
      </c>
      <c r="E23" s="182"/>
      <c r="F23" s="182"/>
      <c r="G23" s="182"/>
      <c r="H23" s="182"/>
      <c r="I23" s="182"/>
      <c r="J23" s="182"/>
      <c r="K23" s="182"/>
      <c r="L23" s="183">
        <v>229</v>
      </c>
      <c r="M23" s="184"/>
      <c r="N23" s="183">
        <v>314</v>
      </c>
      <c r="O23" s="184"/>
      <c r="P23" s="183">
        <v>508</v>
      </c>
      <c r="Q23" s="185"/>
      <c r="R23" s="82"/>
      <c r="V23" s="60" t="s">
        <v>6</v>
      </c>
      <c r="W23" s="60" t="s">
        <v>6</v>
      </c>
      <c r="AB23" s="60" t="s">
        <v>6</v>
      </c>
    </row>
    <row r="24" spans="1:28" x14ac:dyDescent="0.35">
      <c r="B24" s="85"/>
      <c r="C24" s="182"/>
      <c r="D24" s="182" t="s">
        <v>145</v>
      </c>
      <c r="E24" s="182"/>
      <c r="F24" s="182"/>
      <c r="G24" s="182"/>
      <c r="H24" s="182"/>
      <c r="I24" s="182"/>
      <c r="J24" s="182"/>
      <c r="K24" s="182"/>
      <c r="L24" s="183" t="s">
        <v>611</v>
      </c>
      <c r="M24" s="184"/>
      <c r="N24" s="183" t="s">
        <v>568</v>
      </c>
      <c r="O24" s="184"/>
      <c r="P24" s="183" t="s">
        <v>569</v>
      </c>
      <c r="Q24" s="185"/>
      <c r="V24" s="60" t="s">
        <v>6</v>
      </c>
    </row>
    <row r="25" spans="1:28" x14ac:dyDescent="0.35">
      <c r="A25" s="60" t="s">
        <v>0</v>
      </c>
      <c r="B25" s="85" t="s">
        <v>19</v>
      </c>
      <c r="C25" s="182"/>
      <c r="D25" s="182" t="s">
        <v>534</v>
      </c>
      <c r="E25" s="187"/>
      <c r="F25" s="182"/>
      <c r="G25" s="182"/>
      <c r="H25" s="182"/>
      <c r="I25" s="182"/>
      <c r="J25" s="182"/>
      <c r="K25" s="182"/>
      <c r="L25" s="183">
        <v>0</v>
      </c>
      <c r="M25" s="184"/>
      <c r="N25" s="183">
        <v>0</v>
      </c>
      <c r="O25" s="184"/>
      <c r="P25" s="183">
        <v>0</v>
      </c>
      <c r="Q25" s="185"/>
      <c r="R25" s="82"/>
      <c r="V25" s="60" t="s">
        <v>6</v>
      </c>
    </row>
    <row r="26" spans="1:28" x14ac:dyDescent="0.35">
      <c r="B26" s="85"/>
      <c r="C26" s="182"/>
      <c r="D26" s="182" t="s">
        <v>147</v>
      </c>
      <c r="E26" s="182"/>
      <c r="F26" s="182"/>
      <c r="G26" s="182"/>
      <c r="H26" s="182"/>
      <c r="I26" s="182"/>
      <c r="J26" s="182"/>
      <c r="K26" s="182"/>
      <c r="L26" s="183">
        <v>25</v>
      </c>
      <c r="M26" s="184"/>
      <c r="N26" s="183">
        <v>25</v>
      </c>
      <c r="O26" s="184"/>
      <c r="P26" s="183">
        <v>0</v>
      </c>
      <c r="Q26" s="185"/>
      <c r="R26" s="88" t="s">
        <v>146</v>
      </c>
      <c r="V26" s="60" t="s">
        <v>6</v>
      </c>
    </row>
    <row r="27" spans="1:28" x14ac:dyDescent="0.35">
      <c r="B27" s="83"/>
      <c r="C27" s="182"/>
      <c r="D27" s="182" t="s">
        <v>535</v>
      </c>
      <c r="E27" s="182"/>
      <c r="F27" s="182"/>
      <c r="G27" s="182"/>
      <c r="H27" s="182"/>
      <c r="I27" s="182"/>
      <c r="J27" s="182"/>
      <c r="K27" s="182"/>
      <c r="L27" s="183">
        <v>25</v>
      </c>
      <c r="M27" s="184"/>
      <c r="N27" s="183">
        <v>0</v>
      </c>
      <c r="O27" s="184"/>
      <c r="P27" s="183">
        <v>0</v>
      </c>
      <c r="Q27" s="185"/>
      <c r="R27" s="82" t="s">
        <v>148</v>
      </c>
      <c r="S27" s="60">
        <v>-83</v>
      </c>
      <c r="V27" s="89" t="s">
        <v>6</v>
      </c>
      <c r="W27" s="89" t="s">
        <v>6</v>
      </c>
    </row>
    <row r="28" spans="1:28" x14ac:dyDescent="0.35">
      <c r="B28" s="83"/>
      <c r="C28" s="182"/>
      <c r="D28" s="182" t="s">
        <v>536</v>
      </c>
      <c r="E28" s="182"/>
      <c r="F28" s="182"/>
      <c r="G28" s="182"/>
      <c r="H28" s="182"/>
      <c r="I28" s="182"/>
      <c r="J28" s="182"/>
      <c r="K28" s="182"/>
      <c r="L28" s="183">
        <v>0</v>
      </c>
      <c r="M28" s="184"/>
      <c r="N28" s="183">
        <v>0</v>
      </c>
      <c r="O28" s="184"/>
      <c r="P28" s="183">
        <v>531</v>
      </c>
      <c r="Q28" s="185"/>
      <c r="R28" s="82"/>
      <c r="V28" s="89"/>
      <c r="W28" s="89"/>
    </row>
    <row r="29" spans="1:28" x14ac:dyDescent="0.35">
      <c r="B29" s="83"/>
      <c r="C29" s="182"/>
      <c r="D29" s="182" t="s">
        <v>537</v>
      </c>
      <c r="E29" s="182"/>
      <c r="F29" s="182"/>
      <c r="G29" s="182"/>
      <c r="H29" s="182"/>
      <c r="I29" s="182"/>
      <c r="J29" s="182"/>
      <c r="K29" s="182"/>
      <c r="L29" s="183">
        <v>0</v>
      </c>
      <c r="M29" s="184"/>
      <c r="N29" s="183">
        <v>0</v>
      </c>
      <c r="O29" s="184"/>
      <c r="P29" s="183">
        <v>1552</v>
      </c>
      <c r="Q29" s="185"/>
      <c r="R29" s="82"/>
    </row>
    <row r="30" spans="1:28" x14ac:dyDescent="0.35">
      <c r="B30" s="83"/>
      <c r="C30" s="182"/>
      <c r="D30" s="182" t="s">
        <v>538</v>
      </c>
      <c r="E30" s="182"/>
      <c r="F30" s="182"/>
      <c r="G30" s="182"/>
      <c r="H30" s="182"/>
      <c r="I30" s="182"/>
      <c r="J30" s="182"/>
      <c r="K30" s="182"/>
      <c r="L30" s="183">
        <v>400</v>
      </c>
      <c r="M30" s="184"/>
      <c r="N30" s="183">
        <v>0</v>
      </c>
      <c r="O30" s="184"/>
      <c r="P30" s="183">
        <v>0</v>
      </c>
      <c r="Q30" s="185"/>
      <c r="R30" s="82"/>
    </row>
    <row r="31" spans="1:28" x14ac:dyDescent="0.35">
      <c r="B31" s="83"/>
      <c r="C31" s="182"/>
      <c r="D31" s="182" t="s">
        <v>539</v>
      </c>
      <c r="E31" s="182"/>
      <c r="F31" s="182"/>
      <c r="G31" s="182"/>
      <c r="H31" s="182"/>
      <c r="I31" s="182"/>
      <c r="J31" s="182"/>
      <c r="K31" s="182"/>
      <c r="L31" s="183">
        <v>850</v>
      </c>
      <c r="M31" s="184"/>
      <c r="N31" s="183">
        <v>0</v>
      </c>
      <c r="O31" s="184"/>
      <c r="P31" s="183">
        <v>0</v>
      </c>
      <c r="Q31" s="185"/>
      <c r="R31" s="82"/>
    </row>
    <row r="32" spans="1:28" s="90" customFormat="1" x14ac:dyDescent="0.35">
      <c r="B32" s="91"/>
      <c r="C32" s="182"/>
      <c r="D32" s="182" t="s">
        <v>540</v>
      </c>
      <c r="E32" s="182"/>
      <c r="F32" s="182"/>
      <c r="G32" s="182"/>
      <c r="H32" s="182"/>
      <c r="I32" s="182"/>
      <c r="J32" s="182"/>
      <c r="K32" s="182"/>
      <c r="L32" s="183">
        <v>0</v>
      </c>
      <c r="M32" s="184"/>
      <c r="N32" s="183" t="s">
        <v>578</v>
      </c>
      <c r="O32" s="184"/>
      <c r="P32" s="183">
        <v>0</v>
      </c>
      <c r="Q32" s="185"/>
      <c r="R32" s="94"/>
    </row>
    <row r="33" spans="1:27" s="90" customFormat="1" x14ac:dyDescent="0.35">
      <c r="B33" s="91"/>
      <c r="C33" s="182"/>
      <c r="D33" s="182" t="s">
        <v>541</v>
      </c>
      <c r="E33" s="182"/>
      <c r="F33" s="182"/>
      <c r="G33" s="182"/>
      <c r="H33" s="182"/>
      <c r="I33" s="182"/>
      <c r="J33" s="182"/>
      <c r="K33" s="182"/>
      <c r="L33" s="183">
        <v>0</v>
      </c>
      <c r="M33" s="184"/>
      <c r="N33" s="183" t="s">
        <v>579</v>
      </c>
      <c r="O33" s="184"/>
      <c r="P33" s="183">
        <v>0</v>
      </c>
      <c r="Q33" s="185"/>
      <c r="R33" s="94"/>
    </row>
    <row r="34" spans="1:27" s="90" customFormat="1" x14ac:dyDescent="0.35">
      <c r="B34" s="91"/>
      <c r="C34" s="182"/>
      <c r="D34" s="182" t="s">
        <v>542</v>
      </c>
      <c r="E34" s="182"/>
      <c r="F34" s="182"/>
      <c r="G34" s="182"/>
      <c r="H34" s="182"/>
      <c r="I34" s="182"/>
      <c r="J34" s="182"/>
      <c r="K34" s="182"/>
      <c r="L34" s="183">
        <v>0</v>
      </c>
      <c r="M34" s="184"/>
      <c r="N34" s="183" t="s">
        <v>577</v>
      </c>
      <c r="O34" s="184"/>
      <c r="P34" s="183">
        <v>0</v>
      </c>
      <c r="Q34" s="185"/>
      <c r="R34" s="94"/>
    </row>
    <row r="35" spans="1:27" s="90" customFormat="1" x14ac:dyDescent="0.35">
      <c r="B35" s="91"/>
      <c r="C35" s="182"/>
      <c r="D35" s="182" t="s">
        <v>543</v>
      </c>
      <c r="E35" s="182"/>
      <c r="F35" s="182"/>
      <c r="G35" s="182"/>
      <c r="H35" s="182"/>
      <c r="I35" s="182"/>
      <c r="J35" s="182"/>
      <c r="K35" s="182"/>
      <c r="L35" s="183">
        <v>-6</v>
      </c>
      <c r="M35" s="184"/>
      <c r="N35" s="183">
        <v>0</v>
      </c>
      <c r="O35" s="184"/>
      <c r="P35" s="183">
        <v>0</v>
      </c>
      <c r="Q35" s="185"/>
      <c r="R35" s="94"/>
    </row>
    <row r="36" spans="1:27" s="90" customFormat="1" ht="18" x14ac:dyDescent="0.4">
      <c r="A36" s="90" t="s">
        <v>0</v>
      </c>
      <c r="B36" s="91" t="s">
        <v>20</v>
      </c>
      <c r="C36" s="258"/>
      <c r="D36" s="258"/>
      <c r="E36" s="258" t="s">
        <v>151</v>
      </c>
      <c r="F36" s="258"/>
      <c r="G36" s="258"/>
      <c r="H36" s="258"/>
      <c r="I36" s="258"/>
      <c r="J36" s="258"/>
      <c r="K36" s="258"/>
      <c r="L36" s="259">
        <f>SUM(L13:L35)</f>
        <v>25118</v>
      </c>
      <c r="M36" s="260"/>
      <c r="N36" s="259">
        <f>SUM(N13:N35)</f>
        <v>25778</v>
      </c>
      <c r="O36" s="260"/>
      <c r="P36" s="259">
        <f>SUM(P13:P35)</f>
        <v>30442</v>
      </c>
      <c r="Q36" s="261"/>
      <c r="R36" s="94" t="s">
        <v>152</v>
      </c>
      <c r="S36" s="90" t="e">
        <f>#REF!+S27</f>
        <v>#REF!</v>
      </c>
      <c r="U36" s="95">
        <v>22131</v>
      </c>
      <c r="V36" s="95" t="s">
        <v>6</v>
      </c>
      <c r="W36" s="95">
        <v>22092</v>
      </c>
      <c r="X36" s="95"/>
      <c r="Y36" s="95">
        <v>22327</v>
      </c>
    </row>
    <row r="37" spans="1:27" x14ac:dyDescent="0.35">
      <c r="B37" s="83"/>
      <c r="C37" s="175"/>
      <c r="D37" s="175"/>
      <c r="E37" s="175"/>
      <c r="F37" s="175"/>
      <c r="G37" s="175"/>
      <c r="H37" s="188" t="s">
        <v>153</v>
      </c>
      <c r="I37" s="175"/>
      <c r="J37" s="175"/>
      <c r="K37" s="175"/>
      <c r="L37" s="176">
        <v>25171</v>
      </c>
      <c r="M37" s="189"/>
      <c r="N37" s="176">
        <v>25841</v>
      </c>
      <c r="O37" s="189"/>
      <c r="P37" s="176">
        <v>30519</v>
      </c>
      <c r="Q37" s="178"/>
      <c r="R37" s="82"/>
      <c r="U37" s="98"/>
      <c r="V37" s="98"/>
      <c r="W37" s="98"/>
      <c r="X37" s="98"/>
      <c r="Y37" s="98"/>
    </row>
    <row r="38" spans="1:27" x14ac:dyDescent="0.35">
      <c r="B38" s="83"/>
      <c r="C38" s="175"/>
      <c r="D38" s="175"/>
      <c r="E38" s="175"/>
      <c r="F38" s="175"/>
      <c r="G38" s="175"/>
      <c r="H38" s="188" t="s">
        <v>580</v>
      </c>
      <c r="I38" s="175"/>
      <c r="J38" s="175"/>
      <c r="K38" s="175"/>
      <c r="L38" s="176">
        <v>-53</v>
      </c>
      <c r="M38" s="189"/>
      <c r="N38" s="176">
        <v>-63</v>
      </c>
      <c r="O38" s="189"/>
      <c r="P38" s="176">
        <v>-77</v>
      </c>
      <c r="Q38" s="178"/>
      <c r="R38" s="82"/>
      <c r="U38" s="98"/>
      <c r="V38" s="98"/>
      <c r="W38" s="98"/>
      <c r="X38" s="98"/>
      <c r="Y38" s="98"/>
    </row>
    <row r="39" spans="1:27" x14ac:dyDescent="0.35">
      <c r="B39" s="83"/>
      <c r="C39" s="175"/>
      <c r="D39" s="175"/>
      <c r="E39" s="175"/>
      <c r="F39" s="175"/>
      <c r="G39" s="175"/>
      <c r="H39" s="188" t="s">
        <v>581</v>
      </c>
      <c r="I39" s="175"/>
      <c r="J39" s="175"/>
      <c r="K39" s="175"/>
      <c r="L39" s="176">
        <f>SUM(L37:L38)</f>
        <v>25118</v>
      </c>
      <c r="M39" s="189"/>
      <c r="N39" s="176">
        <f>N37+N38</f>
        <v>25778</v>
      </c>
      <c r="O39" s="189"/>
      <c r="P39" s="176">
        <f>P37+P38</f>
        <v>30442</v>
      </c>
      <c r="Q39" s="178"/>
      <c r="R39" s="82"/>
      <c r="U39" s="98"/>
      <c r="V39" s="98"/>
      <c r="W39" s="98"/>
      <c r="X39" s="98"/>
      <c r="Y39" s="98"/>
      <c r="AA39" s="99" t="s">
        <v>71</v>
      </c>
    </row>
    <row r="40" spans="1:27" x14ac:dyDescent="0.35">
      <c r="B40" s="83"/>
      <c r="C40" s="175"/>
      <c r="D40" s="175"/>
      <c r="E40" s="175"/>
      <c r="F40" s="175"/>
      <c r="G40" s="175"/>
      <c r="H40" s="188" t="s">
        <v>154</v>
      </c>
      <c r="I40" s="175"/>
      <c r="J40" s="175"/>
      <c r="K40" s="175"/>
      <c r="L40" s="176">
        <f>L36-L39</f>
        <v>0</v>
      </c>
      <c r="M40" s="189"/>
      <c r="N40" s="176">
        <f>N36-N39</f>
        <v>0</v>
      </c>
      <c r="O40" s="189"/>
      <c r="P40" s="176">
        <f>P36-P39</f>
        <v>0</v>
      </c>
      <c r="Q40" s="178"/>
      <c r="R40" s="82"/>
      <c r="U40" s="98"/>
      <c r="V40" s="98"/>
      <c r="W40" s="98"/>
      <c r="X40" s="98"/>
      <c r="Y40" s="98"/>
      <c r="AA40" s="99"/>
    </row>
    <row r="41" spans="1:27" ht="18" x14ac:dyDescent="0.4">
      <c r="B41" s="83"/>
      <c r="C41" s="249" t="s">
        <v>458</v>
      </c>
      <c r="D41" s="92"/>
      <c r="E41" s="92"/>
      <c r="F41" s="92"/>
      <c r="G41" s="92"/>
      <c r="H41" s="92"/>
      <c r="I41" s="92"/>
      <c r="J41" s="92"/>
      <c r="K41" s="92"/>
      <c r="L41" s="242"/>
      <c r="M41" s="109"/>
      <c r="N41" s="242"/>
      <c r="O41" s="109"/>
      <c r="P41" s="242"/>
      <c r="Q41" s="185"/>
      <c r="R41" s="82"/>
    </row>
    <row r="42" spans="1:27" s="90" customFormat="1" x14ac:dyDescent="0.35">
      <c r="B42" s="91"/>
      <c r="C42" s="168"/>
      <c r="D42" s="168" t="s">
        <v>459</v>
      </c>
      <c r="E42" s="168"/>
      <c r="F42" s="168"/>
      <c r="G42" s="168"/>
      <c r="H42" s="169"/>
      <c r="I42" s="168"/>
      <c r="J42" s="168"/>
      <c r="K42" s="168"/>
      <c r="L42" s="170">
        <v>80</v>
      </c>
      <c r="M42" s="171"/>
      <c r="N42" s="170">
        <v>105</v>
      </c>
      <c r="O42" s="171"/>
      <c r="P42" s="170">
        <f>'Self-Sufficiency'!I2/1000</f>
        <v>120</v>
      </c>
      <c r="Q42" s="172"/>
      <c r="R42" s="94"/>
      <c r="U42" s="95"/>
      <c r="V42" s="95"/>
      <c r="W42" s="95"/>
      <c r="X42" s="95"/>
      <c r="Y42" s="95"/>
      <c r="AA42" s="100"/>
    </row>
    <row r="43" spans="1:27" s="90" customFormat="1" x14ac:dyDescent="0.35">
      <c r="B43" s="91"/>
      <c r="C43" s="168"/>
      <c r="D43" s="168" t="s">
        <v>460</v>
      </c>
      <c r="E43" s="168"/>
      <c r="F43" s="168"/>
      <c r="G43" s="168"/>
      <c r="H43" s="169"/>
      <c r="I43" s="168"/>
      <c r="J43" s="168"/>
      <c r="K43" s="168"/>
      <c r="L43" s="170">
        <v>35</v>
      </c>
      <c r="M43" s="171"/>
      <c r="N43" s="170">
        <v>35</v>
      </c>
      <c r="O43" s="171"/>
      <c r="P43" s="170">
        <f>'Self-Sufficiency'!I3/1000</f>
        <v>35</v>
      </c>
      <c r="Q43" s="172"/>
      <c r="R43" s="94"/>
      <c r="U43" s="95"/>
      <c r="V43" s="95"/>
      <c r="W43" s="95"/>
      <c r="X43" s="95"/>
      <c r="Y43" s="95"/>
      <c r="AA43" s="100"/>
    </row>
    <row r="44" spans="1:27" s="90" customFormat="1" x14ac:dyDescent="0.35">
      <c r="B44" s="91"/>
      <c r="C44" s="168"/>
      <c r="D44" s="168" t="s">
        <v>462</v>
      </c>
      <c r="E44" s="168"/>
      <c r="F44" s="168"/>
      <c r="G44" s="168"/>
      <c r="H44" s="169"/>
      <c r="I44" s="168"/>
      <c r="J44" s="168"/>
      <c r="K44" s="168"/>
      <c r="L44" s="170">
        <v>15</v>
      </c>
      <c r="M44" s="171"/>
      <c r="N44" s="170">
        <v>15</v>
      </c>
      <c r="O44" s="171"/>
      <c r="P44" s="170">
        <f>'Self-Sufficiency'!I4/1000</f>
        <v>20</v>
      </c>
      <c r="Q44" s="172"/>
      <c r="R44" s="94"/>
      <c r="U44" s="95"/>
      <c r="V44" s="95"/>
      <c r="W44" s="95"/>
      <c r="X44" s="95"/>
      <c r="Y44" s="95"/>
      <c r="AA44" s="100"/>
    </row>
    <row r="45" spans="1:27" x14ac:dyDescent="0.35">
      <c r="A45" s="60" t="s">
        <v>0</v>
      </c>
      <c r="B45" s="83" t="s">
        <v>21</v>
      </c>
      <c r="C45" s="173"/>
      <c r="D45" s="168"/>
      <c r="E45" s="168" t="s">
        <v>461</v>
      </c>
      <c r="F45" s="168"/>
      <c r="G45" s="168"/>
      <c r="H45" s="168"/>
      <c r="I45" s="168"/>
      <c r="J45" s="168"/>
      <c r="K45" s="168"/>
      <c r="L45" s="170">
        <f>SUM(L42:L44)</f>
        <v>130</v>
      </c>
      <c r="M45" s="174"/>
      <c r="N45" s="170">
        <f>SUM(N42:N44)</f>
        <v>155</v>
      </c>
      <c r="O45" s="174"/>
      <c r="P45" s="170">
        <f>SUM(P42:P44)</f>
        <v>175</v>
      </c>
      <c r="Q45" s="172"/>
      <c r="R45" s="82"/>
      <c r="U45" s="98">
        <v>75</v>
      </c>
      <c r="V45" s="98"/>
      <c r="W45" s="98">
        <v>75</v>
      </c>
      <c r="X45" s="98" t="s">
        <v>6</v>
      </c>
      <c r="Y45" s="98">
        <v>75</v>
      </c>
    </row>
    <row r="46" spans="1:27" x14ac:dyDescent="0.35">
      <c r="B46" s="83"/>
      <c r="C46" s="175"/>
      <c r="D46" s="175"/>
      <c r="E46" s="175"/>
      <c r="F46" s="175"/>
      <c r="G46" s="175"/>
      <c r="H46" s="175" t="s">
        <v>155</v>
      </c>
      <c r="I46" s="175"/>
      <c r="J46" s="175"/>
      <c r="K46" s="175"/>
      <c r="L46" s="176">
        <v>130</v>
      </c>
      <c r="M46" s="177"/>
      <c r="N46" s="176">
        <v>155</v>
      </c>
      <c r="O46" s="177"/>
      <c r="P46" s="176">
        <v>175</v>
      </c>
      <c r="Q46" s="178"/>
      <c r="R46" s="82"/>
      <c r="U46" s="104"/>
      <c r="V46" s="104"/>
      <c r="W46" s="104"/>
      <c r="X46" s="104"/>
      <c r="Y46" s="104"/>
    </row>
    <row r="47" spans="1:27" x14ac:dyDescent="0.35">
      <c r="B47" s="83"/>
      <c r="C47" s="175"/>
      <c r="D47" s="175"/>
      <c r="E47" s="175"/>
      <c r="F47" s="175"/>
      <c r="G47" s="175"/>
      <c r="H47" s="175" t="s">
        <v>154</v>
      </c>
      <c r="I47" s="175"/>
      <c r="J47" s="175"/>
      <c r="K47" s="175"/>
      <c r="L47" s="176">
        <f>L45-L46</f>
        <v>0</v>
      </c>
      <c r="M47" s="177"/>
      <c r="N47" s="176">
        <f>N45-N46</f>
        <v>0</v>
      </c>
      <c r="O47" s="177"/>
      <c r="P47" s="176">
        <f>P45-P46</f>
        <v>0</v>
      </c>
      <c r="Q47" s="178"/>
      <c r="R47" s="82"/>
      <c r="U47" s="104"/>
      <c r="V47" s="104"/>
      <c r="W47" s="104"/>
      <c r="X47" s="104"/>
      <c r="Y47" s="104"/>
    </row>
    <row r="48" spans="1:27" ht="18" x14ac:dyDescent="0.4">
      <c r="B48" s="83"/>
      <c r="C48" s="249" t="s">
        <v>463</v>
      </c>
      <c r="D48" s="92"/>
      <c r="E48" s="92"/>
      <c r="F48" s="92"/>
      <c r="G48" s="92"/>
      <c r="H48" s="92"/>
      <c r="I48" s="92"/>
      <c r="J48" s="92"/>
      <c r="K48" s="92"/>
      <c r="L48" s="242"/>
      <c r="M48" s="109"/>
      <c r="N48" s="242"/>
      <c r="O48" s="109"/>
      <c r="P48" s="242"/>
      <c r="Q48" s="185"/>
      <c r="R48" s="82"/>
    </row>
    <row r="49" spans="2:32" s="90" customFormat="1" x14ac:dyDescent="0.35">
      <c r="B49" s="91"/>
      <c r="C49" s="168"/>
      <c r="D49" s="168" t="s">
        <v>466</v>
      </c>
      <c r="E49" s="168"/>
      <c r="F49" s="168"/>
      <c r="G49" s="168"/>
      <c r="H49" s="168"/>
      <c r="I49" s="168"/>
      <c r="J49" s="168"/>
      <c r="K49" s="168"/>
      <c r="L49" s="170">
        <v>0</v>
      </c>
      <c r="M49" s="174"/>
      <c r="N49" s="190">
        <v>4839</v>
      </c>
      <c r="O49" s="174"/>
      <c r="P49" s="170">
        <v>4887</v>
      </c>
      <c r="Q49" s="172"/>
      <c r="R49" s="94"/>
      <c r="U49" s="105"/>
      <c r="V49" s="105"/>
      <c r="W49" s="105"/>
      <c r="X49" s="105"/>
      <c r="Y49" s="105"/>
    </row>
    <row r="50" spans="2:32" s="90" customFormat="1" x14ac:dyDescent="0.35">
      <c r="B50" s="91"/>
      <c r="C50" s="168"/>
      <c r="D50" s="191" t="s">
        <v>548</v>
      </c>
      <c r="E50" s="168"/>
      <c r="F50" s="168"/>
      <c r="G50" s="168"/>
      <c r="H50" s="168"/>
      <c r="I50" s="168"/>
      <c r="J50" s="168"/>
      <c r="K50" s="168"/>
      <c r="L50" s="170">
        <v>0</v>
      </c>
      <c r="M50" s="174"/>
      <c r="N50" s="190">
        <v>25</v>
      </c>
      <c r="O50" s="174"/>
      <c r="P50" s="170">
        <v>30</v>
      </c>
      <c r="Q50" s="172"/>
      <c r="R50" s="94"/>
      <c r="U50" s="105"/>
      <c r="V50" s="105"/>
      <c r="W50" s="105"/>
      <c r="X50" s="105"/>
      <c r="Y50" s="105"/>
    </row>
    <row r="51" spans="2:32" s="90" customFormat="1" x14ac:dyDescent="0.35">
      <c r="B51" s="91"/>
      <c r="C51" s="168"/>
      <c r="D51" s="191" t="s">
        <v>549</v>
      </c>
      <c r="E51" s="168"/>
      <c r="F51" s="168"/>
      <c r="G51" s="168"/>
      <c r="H51" s="168"/>
      <c r="I51" s="168"/>
      <c r="J51" s="168"/>
      <c r="K51" s="168"/>
      <c r="L51" s="170">
        <v>0</v>
      </c>
      <c r="M51" s="174"/>
      <c r="N51" s="190">
        <v>2765</v>
      </c>
      <c r="O51" s="174"/>
      <c r="P51" s="170">
        <v>3200</v>
      </c>
      <c r="Q51" s="172"/>
      <c r="R51" s="94"/>
      <c r="U51" s="105"/>
      <c r="V51" s="105"/>
      <c r="W51" s="105"/>
      <c r="X51" s="105"/>
      <c r="Y51" s="105"/>
    </row>
    <row r="52" spans="2:32" s="90" customFormat="1" x14ac:dyDescent="0.35">
      <c r="B52" s="91"/>
      <c r="C52" s="168"/>
      <c r="D52" s="191" t="s">
        <v>550</v>
      </c>
      <c r="E52" s="168"/>
      <c r="F52" s="168"/>
      <c r="G52" s="168"/>
      <c r="H52" s="168"/>
      <c r="I52" s="168"/>
      <c r="J52" s="168"/>
      <c r="K52" s="168"/>
      <c r="L52" s="170">
        <v>0</v>
      </c>
      <c r="M52" s="174"/>
      <c r="N52" s="190">
        <v>0</v>
      </c>
      <c r="O52" s="174"/>
      <c r="P52" s="170">
        <v>245</v>
      </c>
      <c r="Q52" s="172"/>
      <c r="R52" s="94"/>
      <c r="U52" s="105"/>
      <c r="V52" s="105"/>
      <c r="W52" s="105"/>
      <c r="X52" s="105"/>
      <c r="Y52" s="105"/>
    </row>
    <row r="53" spans="2:32" s="90" customFormat="1" x14ac:dyDescent="0.35">
      <c r="B53" s="91"/>
      <c r="C53" s="168"/>
      <c r="D53" s="191" t="s">
        <v>551</v>
      </c>
      <c r="E53" s="168"/>
      <c r="F53" s="168"/>
      <c r="G53" s="168"/>
      <c r="H53" s="168"/>
      <c r="I53" s="168"/>
      <c r="J53" s="168"/>
      <c r="K53" s="168"/>
      <c r="L53" s="170">
        <v>0</v>
      </c>
      <c r="M53" s="174"/>
      <c r="N53" s="190">
        <v>0</v>
      </c>
      <c r="O53" s="174"/>
      <c r="P53" s="170">
        <v>55</v>
      </c>
      <c r="Q53" s="172"/>
      <c r="R53" s="94"/>
      <c r="U53" s="105"/>
      <c r="V53" s="105"/>
      <c r="W53" s="105"/>
      <c r="X53" s="105"/>
      <c r="Y53" s="105"/>
    </row>
    <row r="54" spans="2:32" s="90" customFormat="1" x14ac:dyDescent="0.35">
      <c r="B54" s="91"/>
      <c r="C54" s="168"/>
      <c r="D54" s="191" t="s">
        <v>552</v>
      </c>
      <c r="E54" s="168"/>
      <c r="F54" s="168"/>
      <c r="G54" s="168"/>
      <c r="H54" s="168"/>
      <c r="I54" s="168"/>
      <c r="J54" s="168"/>
      <c r="K54" s="168"/>
      <c r="L54" s="170">
        <v>0</v>
      </c>
      <c r="M54" s="174"/>
      <c r="N54" s="190">
        <v>20</v>
      </c>
      <c r="O54" s="174"/>
      <c r="P54" s="170">
        <v>20</v>
      </c>
      <c r="Q54" s="172"/>
      <c r="R54" s="94"/>
      <c r="U54" s="105"/>
      <c r="V54" s="105"/>
      <c r="W54" s="105"/>
      <c r="X54" s="105"/>
      <c r="Y54" s="105"/>
    </row>
    <row r="55" spans="2:32" s="90" customFormat="1" x14ac:dyDescent="0.35">
      <c r="B55" s="91"/>
      <c r="C55" s="168"/>
      <c r="D55" s="191" t="s">
        <v>553</v>
      </c>
      <c r="E55" s="168"/>
      <c r="F55" s="168"/>
      <c r="G55" s="168"/>
      <c r="H55" s="168"/>
      <c r="I55" s="168"/>
      <c r="J55" s="168"/>
      <c r="K55" s="168"/>
      <c r="L55" s="170">
        <v>0</v>
      </c>
      <c r="M55" s="174"/>
      <c r="N55" s="190">
        <v>10</v>
      </c>
      <c r="O55" s="174"/>
      <c r="P55" s="170">
        <v>20</v>
      </c>
      <c r="Q55" s="172"/>
      <c r="R55" s="94"/>
      <c r="U55" s="105"/>
      <c r="V55" s="105"/>
      <c r="W55" s="105"/>
      <c r="X55" s="105"/>
      <c r="Y55" s="105"/>
      <c r="AB55" s="245"/>
      <c r="AC55" s="222"/>
      <c r="AD55" s="222"/>
      <c r="AE55" s="222"/>
      <c r="AF55" s="222"/>
    </row>
    <row r="56" spans="2:32" s="90" customFormat="1" x14ac:dyDescent="0.35">
      <c r="B56" s="91"/>
      <c r="C56" s="168"/>
      <c r="D56" s="191" t="s">
        <v>613</v>
      </c>
      <c r="E56" s="168"/>
      <c r="F56" s="168"/>
      <c r="G56" s="168"/>
      <c r="H56" s="168"/>
      <c r="I56" s="168"/>
      <c r="J56" s="168"/>
      <c r="K56" s="168"/>
      <c r="L56" s="170">
        <v>0</v>
      </c>
      <c r="M56" s="174"/>
      <c r="N56" s="190">
        <v>45</v>
      </c>
      <c r="O56" s="174"/>
      <c r="P56" s="170">
        <v>0</v>
      </c>
      <c r="Q56" s="172"/>
      <c r="R56" s="94"/>
      <c r="U56" s="105"/>
      <c r="V56" s="105"/>
      <c r="W56" s="105"/>
      <c r="X56" s="105"/>
      <c r="Y56" s="105"/>
      <c r="AB56" s="245"/>
      <c r="AC56" s="222"/>
      <c r="AD56" s="222"/>
      <c r="AE56" s="222"/>
      <c r="AF56" s="222"/>
    </row>
    <row r="57" spans="2:32" s="90" customFormat="1" x14ac:dyDescent="0.35">
      <c r="B57" s="91"/>
      <c r="C57" s="168"/>
      <c r="D57" s="191" t="s">
        <v>614</v>
      </c>
      <c r="E57" s="168"/>
      <c r="F57" s="168"/>
      <c r="G57" s="168"/>
      <c r="H57" s="168"/>
      <c r="I57" s="168"/>
      <c r="J57" s="168"/>
      <c r="K57" s="168"/>
      <c r="L57" s="170">
        <v>0</v>
      </c>
      <c r="M57" s="174"/>
      <c r="N57" s="190">
        <v>23</v>
      </c>
      <c r="O57" s="174"/>
      <c r="P57" s="170">
        <v>23</v>
      </c>
      <c r="Q57" s="172"/>
      <c r="R57" s="94"/>
      <c r="U57" s="105"/>
      <c r="V57" s="105"/>
      <c r="W57" s="105"/>
      <c r="X57" s="105"/>
      <c r="Y57" s="105"/>
      <c r="AC57" s="222"/>
      <c r="AD57" s="222"/>
      <c r="AE57" s="222"/>
      <c r="AF57" s="222"/>
    </row>
    <row r="58" spans="2:32" s="90" customFormat="1" x14ac:dyDescent="0.35">
      <c r="B58" s="91"/>
      <c r="C58" s="168"/>
      <c r="D58" s="191" t="s">
        <v>554</v>
      </c>
      <c r="E58" s="168"/>
      <c r="F58" s="168"/>
      <c r="G58" s="168"/>
      <c r="H58" s="168"/>
      <c r="I58" s="168"/>
      <c r="J58" s="168"/>
      <c r="K58" s="168"/>
      <c r="L58" s="170">
        <v>0</v>
      </c>
      <c r="M58" s="174"/>
      <c r="N58" s="190">
        <v>15</v>
      </c>
      <c r="O58" s="174"/>
      <c r="P58" s="170">
        <v>45</v>
      </c>
      <c r="Q58" s="172"/>
      <c r="R58" s="94"/>
      <c r="U58" s="105"/>
      <c r="V58" s="105"/>
      <c r="W58" s="105"/>
      <c r="X58" s="105"/>
      <c r="Y58" s="105"/>
      <c r="AC58" s="222"/>
      <c r="AD58" s="222"/>
      <c r="AE58" s="222"/>
      <c r="AF58" s="222"/>
    </row>
    <row r="59" spans="2:32" s="90" customFormat="1" x14ac:dyDescent="0.35">
      <c r="B59" s="91"/>
      <c r="C59" s="168"/>
      <c r="D59" s="191" t="s">
        <v>555</v>
      </c>
      <c r="E59" s="168"/>
      <c r="F59" s="168"/>
      <c r="G59" s="168"/>
      <c r="H59" s="168"/>
      <c r="I59" s="168"/>
      <c r="J59" s="168"/>
      <c r="K59" s="168"/>
      <c r="L59" s="170">
        <v>0</v>
      </c>
      <c r="M59" s="174"/>
      <c r="N59" s="190">
        <v>25</v>
      </c>
      <c r="O59" s="174"/>
      <c r="P59" s="170">
        <v>25</v>
      </c>
      <c r="Q59" s="172"/>
      <c r="R59" s="94"/>
      <c r="U59" s="105"/>
      <c r="V59" s="105"/>
      <c r="W59" s="105"/>
      <c r="X59" s="105"/>
      <c r="Y59" s="105"/>
    </row>
    <row r="60" spans="2:32" s="90" customFormat="1" x14ac:dyDescent="0.35">
      <c r="B60" s="91"/>
      <c r="C60" s="168"/>
      <c r="D60" s="191" t="s">
        <v>556</v>
      </c>
      <c r="E60" s="168"/>
      <c r="F60" s="168"/>
      <c r="G60" s="168"/>
      <c r="H60" s="168"/>
      <c r="I60" s="168"/>
      <c r="J60" s="168"/>
      <c r="K60" s="168"/>
      <c r="L60" s="170">
        <v>0</v>
      </c>
      <c r="M60" s="174"/>
      <c r="N60" s="190">
        <v>4</v>
      </c>
      <c r="O60" s="174"/>
      <c r="P60" s="170">
        <v>0</v>
      </c>
      <c r="Q60" s="172"/>
      <c r="R60" s="94"/>
      <c r="U60" s="105"/>
      <c r="V60" s="105"/>
      <c r="W60" s="105"/>
      <c r="X60" s="105"/>
      <c r="Y60" s="105"/>
    </row>
    <row r="61" spans="2:32" s="90" customFormat="1" x14ac:dyDescent="0.35">
      <c r="B61" s="91"/>
      <c r="C61" s="168"/>
      <c r="D61" s="191" t="s">
        <v>557</v>
      </c>
      <c r="E61" s="168"/>
      <c r="F61" s="168"/>
      <c r="G61" s="168"/>
      <c r="H61" s="168"/>
      <c r="I61" s="168"/>
      <c r="J61" s="168"/>
      <c r="K61" s="168"/>
      <c r="L61" s="170">
        <v>0</v>
      </c>
      <c r="M61" s="174"/>
      <c r="N61" s="190">
        <v>35</v>
      </c>
      <c r="O61" s="174"/>
      <c r="P61" s="170">
        <v>25</v>
      </c>
      <c r="Q61" s="172"/>
      <c r="R61" s="94"/>
      <c r="U61" s="105"/>
      <c r="V61" s="105"/>
      <c r="W61" s="105"/>
      <c r="X61" s="105"/>
      <c r="Y61" s="105"/>
    </row>
    <row r="62" spans="2:32" s="90" customFormat="1" x14ac:dyDescent="0.35">
      <c r="B62" s="91"/>
      <c r="C62" s="168"/>
      <c r="D62" s="191" t="s">
        <v>145</v>
      </c>
      <c r="E62" s="168"/>
      <c r="F62" s="168"/>
      <c r="G62" s="168"/>
      <c r="H62" s="168"/>
      <c r="I62" s="168"/>
      <c r="J62" s="168"/>
      <c r="K62" s="168"/>
      <c r="L62" s="170">
        <v>0</v>
      </c>
      <c r="M62" s="174"/>
      <c r="N62" s="190" t="s">
        <v>570</v>
      </c>
      <c r="O62" s="174"/>
      <c r="P62" s="170" t="s">
        <v>571</v>
      </c>
      <c r="Q62" s="172"/>
      <c r="R62" s="94"/>
      <c r="U62" s="105"/>
      <c r="V62" s="105"/>
      <c r="W62" s="105"/>
      <c r="X62" s="105"/>
      <c r="Y62" s="105"/>
    </row>
    <row r="63" spans="2:32" s="90" customFormat="1" x14ac:dyDescent="0.35">
      <c r="B63" s="91"/>
      <c r="C63" s="168"/>
      <c r="D63" s="168"/>
      <c r="E63" s="168" t="s">
        <v>464</v>
      </c>
      <c r="F63" s="168"/>
      <c r="G63" s="168"/>
      <c r="H63" s="168"/>
      <c r="I63" s="168"/>
      <c r="J63" s="168"/>
      <c r="K63" s="168"/>
      <c r="L63" s="170">
        <f>SUM(L49:L62)</f>
        <v>0</v>
      </c>
      <c r="M63" s="174"/>
      <c r="N63" s="170">
        <f>SUM(N49:N62)</f>
        <v>7806</v>
      </c>
      <c r="O63" s="174"/>
      <c r="P63" s="170">
        <f>SUM(P49:P62)</f>
        <v>8575</v>
      </c>
      <c r="Q63" s="172"/>
      <c r="R63" s="94"/>
      <c r="U63" s="105"/>
      <c r="V63" s="105"/>
      <c r="W63" s="105"/>
      <c r="X63" s="105"/>
      <c r="Y63" s="105"/>
      <c r="AB63" s="60"/>
    </row>
    <row r="64" spans="2:32" x14ac:dyDescent="0.35">
      <c r="B64" s="83"/>
      <c r="C64" s="192"/>
      <c r="D64" s="192"/>
      <c r="E64" s="192"/>
      <c r="F64" s="192"/>
      <c r="G64" s="192"/>
      <c r="H64" s="193" t="s">
        <v>167</v>
      </c>
      <c r="I64" s="192"/>
      <c r="J64" s="192"/>
      <c r="K64" s="192"/>
      <c r="L64" s="176">
        <v>0</v>
      </c>
      <c r="M64" s="189"/>
      <c r="N64" s="176">
        <v>7687</v>
      </c>
      <c r="O64" s="189"/>
      <c r="P64" s="176">
        <v>8424</v>
      </c>
      <c r="Q64" s="194"/>
      <c r="R64" s="82"/>
      <c r="U64" s="104"/>
      <c r="V64" s="104"/>
      <c r="W64" s="104"/>
      <c r="X64" s="104"/>
      <c r="Y64" s="104"/>
    </row>
    <row r="65" spans="1:27" x14ac:dyDescent="0.35">
      <c r="B65" s="83"/>
      <c r="C65" s="192"/>
      <c r="D65" s="192"/>
      <c r="E65" s="192"/>
      <c r="F65" s="192"/>
      <c r="G65" s="192"/>
      <c r="H65" s="195" t="s">
        <v>558</v>
      </c>
      <c r="I65" s="192"/>
      <c r="J65" s="192"/>
      <c r="K65" s="192"/>
      <c r="L65" s="176">
        <v>0</v>
      </c>
      <c r="M65" s="189"/>
      <c r="N65" s="176">
        <v>119</v>
      </c>
      <c r="O65" s="189"/>
      <c r="P65" s="176">
        <v>152</v>
      </c>
      <c r="Q65" s="194"/>
      <c r="R65" s="82"/>
      <c r="U65" s="104"/>
      <c r="V65" s="104"/>
      <c r="W65" s="104"/>
      <c r="X65" s="104"/>
      <c r="Y65" s="104"/>
    </row>
    <row r="66" spans="1:27" x14ac:dyDescent="0.35">
      <c r="B66" s="83"/>
      <c r="C66" s="192"/>
      <c r="D66" s="192"/>
      <c r="E66" s="192"/>
      <c r="F66" s="192"/>
      <c r="G66" s="192"/>
      <c r="H66" s="195" t="s">
        <v>559</v>
      </c>
      <c r="I66" s="192"/>
      <c r="J66" s="192"/>
      <c r="K66" s="192"/>
      <c r="L66" s="176"/>
      <c r="M66" s="189"/>
      <c r="N66" s="176">
        <f>SUM(N64:N65)</f>
        <v>7806</v>
      </c>
      <c r="O66" s="189"/>
      <c r="P66" s="176">
        <f>SUM(P64:P65)</f>
        <v>8576</v>
      </c>
      <c r="Q66" s="194"/>
      <c r="R66" s="82"/>
      <c r="U66" s="104"/>
      <c r="V66" s="104"/>
      <c r="W66" s="104"/>
      <c r="X66" s="104"/>
      <c r="Y66" s="104"/>
    </row>
    <row r="67" spans="1:27" x14ac:dyDescent="0.35">
      <c r="B67" s="83"/>
      <c r="C67" s="192"/>
      <c r="D67" s="192"/>
      <c r="E67" s="192"/>
      <c r="F67" s="192"/>
      <c r="G67" s="192"/>
      <c r="H67" s="193" t="s">
        <v>154</v>
      </c>
      <c r="I67" s="192"/>
      <c r="J67" s="192"/>
      <c r="K67" s="192"/>
      <c r="L67" s="176">
        <f>L63-L64</f>
        <v>0</v>
      </c>
      <c r="M67" s="189"/>
      <c r="N67" s="176">
        <f>N63-N66</f>
        <v>0</v>
      </c>
      <c r="O67" s="189"/>
      <c r="P67" s="176">
        <f>P63-P66</f>
        <v>-1</v>
      </c>
      <c r="Q67" s="194"/>
      <c r="R67" s="82"/>
      <c r="U67" s="104"/>
      <c r="V67" s="104"/>
      <c r="W67" s="104"/>
      <c r="X67" s="104"/>
      <c r="Y67" s="104"/>
    </row>
    <row r="68" spans="1:27" ht="18" x14ac:dyDescent="0.4">
      <c r="B68" s="83"/>
      <c r="C68" s="249" t="s">
        <v>24</v>
      </c>
      <c r="D68" s="92"/>
      <c r="E68" s="92"/>
      <c r="F68" s="92"/>
      <c r="G68" s="92"/>
      <c r="H68" s="92"/>
      <c r="I68" s="92"/>
      <c r="J68" s="92"/>
      <c r="K68" s="92"/>
      <c r="L68" s="242"/>
      <c r="M68" s="109"/>
      <c r="N68" s="242"/>
      <c r="O68" s="109"/>
      <c r="P68" s="242"/>
      <c r="Q68" s="185"/>
      <c r="R68" s="82"/>
    </row>
    <row r="69" spans="1:27" s="90" customFormat="1" x14ac:dyDescent="0.35">
      <c r="B69" s="91"/>
      <c r="C69" s="168"/>
      <c r="D69" s="168" t="s">
        <v>615</v>
      </c>
      <c r="E69" s="168"/>
      <c r="F69" s="168"/>
      <c r="G69" s="168"/>
      <c r="H69" s="169"/>
      <c r="I69" s="168"/>
      <c r="J69" s="168"/>
      <c r="K69" s="168"/>
      <c r="L69" s="196">
        <v>4549</v>
      </c>
      <c r="M69" s="174"/>
      <c r="N69" s="196">
        <v>0</v>
      </c>
      <c r="O69" s="174"/>
      <c r="P69" s="196">
        <v>0</v>
      </c>
      <c r="Q69" s="172"/>
      <c r="R69" s="94"/>
      <c r="U69" s="105"/>
      <c r="V69" s="105"/>
      <c r="W69" s="105"/>
      <c r="X69" s="105"/>
      <c r="Y69" s="105"/>
    </row>
    <row r="70" spans="1:27" s="90" customFormat="1" x14ac:dyDescent="0.35">
      <c r="B70" s="91"/>
      <c r="C70" s="168"/>
      <c r="D70" s="168" t="s">
        <v>616</v>
      </c>
      <c r="E70" s="168"/>
      <c r="F70" s="168"/>
      <c r="G70" s="168"/>
      <c r="H70" s="169"/>
      <c r="I70" s="168"/>
      <c r="J70" s="168"/>
      <c r="K70" s="168"/>
      <c r="L70" s="196">
        <v>685</v>
      </c>
      <c r="M70" s="174"/>
      <c r="N70" s="196">
        <v>0</v>
      </c>
      <c r="O70" s="174"/>
      <c r="P70" s="196">
        <v>0</v>
      </c>
      <c r="Q70" s="172"/>
      <c r="R70" s="94"/>
      <c r="U70" s="105"/>
      <c r="V70" s="105"/>
      <c r="W70" s="105"/>
      <c r="X70" s="105"/>
      <c r="Y70" s="105"/>
      <c r="AA70" s="100"/>
    </row>
    <row r="71" spans="1:27" s="90" customFormat="1" x14ac:dyDescent="0.35">
      <c r="B71" s="91"/>
      <c r="C71" s="168"/>
      <c r="D71" s="168" t="s">
        <v>617</v>
      </c>
      <c r="E71" s="168"/>
      <c r="F71" s="168"/>
      <c r="G71" s="168"/>
      <c r="H71" s="169"/>
      <c r="I71" s="168"/>
      <c r="J71" s="168"/>
      <c r="K71" s="168"/>
      <c r="L71" s="196">
        <v>0</v>
      </c>
      <c r="M71" s="174"/>
      <c r="N71" s="196">
        <v>0</v>
      </c>
      <c r="O71" s="174"/>
      <c r="P71" s="196">
        <v>0</v>
      </c>
      <c r="Q71" s="172"/>
      <c r="R71" s="94"/>
      <c r="U71" s="105"/>
      <c r="V71" s="105"/>
      <c r="W71" s="105"/>
      <c r="X71" s="105"/>
      <c r="Y71" s="105"/>
    </row>
    <row r="72" spans="1:27" s="90" customFormat="1" x14ac:dyDescent="0.35">
      <c r="B72" s="91"/>
      <c r="C72" s="168"/>
      <c r="D72" s="168" t="s">
        <v>618</v>
      </c>
      <c r="E72" s="168"/>
      <c r="F72" s="168"/>
      <c r="G72" s="168"/>
      <c r="H72" s="169"/>
      <c r="I72" s="168"/>
      <c r="J72" s="168"/>
      <c r="K72" s="168"/>
      <c r="L72" s="196" t="s">
        <v>626</v>
      </c>
      <c r="M72" s="174"/>
      <c r="N72" s="196">
        <v>0</v>
      </c>
      <c r="O72" s="174"/>
      <c r="P72" s="196">
        <v>0</v>
      </c>
      <c r="Q72" s="172"/>
      <c r="R72" s="94"/>
      <c r="U72" s="105"/>
      <c r="V72" s="105"/>
      <c r="W72" s="105"/>
      <c r="X72" s="105"/>
      <c r="Y72" s="105"/>
    </row>
    <row r="73" spans="1:27" s="90" customFormat="1" x14ac:dyDescent="0.35">
      <c r="B73" s="91"/>
      <c r="C73" s="168"/>
      <c r="D73" s="168"/>
      <c r="E73" s="191" t="s">
        <v>619</v>
      </c>
      <c r="F73" s="168"/>
      <c r="G73" s="168"/>
      <c r="H73" s="169"/>
      <c r="I73" s="168"/>
      <c r="J73" s="168"/>
      <c r="K73" s="168"/>
      <c r="L73" s="196">
        <f>SUM(L69:L72)</f>
        <v>5234</v>
      </c>
      <c r="M73" s="174"/>
      <c r="N73" s="196">
        <f>SUM(N69:N72)</f>
        <v>0</v>
      </c>
      <c r="O73" s="174"/>
      <c r="P73" s="196">
        <f>SUM(P69:P72)</f>
        <v>0</v>
      </c>
      <c r="Q73" s="172"/>
      <c r="R73" s="94"/>
      <c r="U73" s="105"/>
      <c r="V73" s="105"/>
      <c r="W73" s="105"/>
      <c r="X73" s="105"/>
      <c r="Y73" s="105"/>
    </row>
    <row r="74" spans="1:27" s="90" customFormat="1" x14ac:dyDescent="0.35">
      <c r="B74" s="91"/>
      <c r="C74" s="175"/>
      <c r="D74" s="175"/>
      <c r="E74" s="175"/>
      <c r="F74" s="175"/>
      <c r="G74" s="175"/>
      <c r="H74" s="179" t="s">
        <v>167</v>
      </c>
      <c r="I74" s="175"/>
      <c r="J74" s="175"/>
      <c r="K74" s="175"/>
      <c r="L74" s="180">
        <v>5171</v>
      </c>
      <c r="M74" s="177"/>
      <c r="N74" s="180">
        <v>0</v>
      </c>
      <c r="O74" s="177"/>
      <c r="P74" s="180">
        <v>0</v>
      </c>
      <c r="Q74" s="178"/>
      <c r="R74" s="94"/>
      <c r="U74" s="105"/>
      <c r="V74" s="105"/>
      <c r="W74" s="105"/>
      <c r="X74" s="105"/>
      <c r="Y74" s="105"/>
    </row>
    <row r="75" spans="1:27" s="90" customFormat="1" x14ac:dyDescent="0.35">
      <c r="B75" s="91"/>
      <c r="C75" s="175"/>
      <c r="D75" s="175"/>
      <c r="E75" s="175"/>
      <c r="F75" s="175"/>
      <c r="G75" s="175"/>
      <c r="H75" s="179" t="s">
        <v>558</v>
      </c>
      <c r="I75" s="175"/>
      <c r="J75" s="175"/>
      <c r="K75" s="175"/>
      <c r="L75" s="180">
        <v>63</v>
      </c>
      <c r="M75" s="177"/>
      <c r="N75" s="181">
        <v>0</v>
      </c>
      <c r="O75" s="177"/>
      <c r="P75" s="181">
        <v>0</v>
      </c>
      <c r="Q75" s="178"/>
      <c r="R75" s="94"/>
      <c r="U75" s="105"/>
      <c r="V75" s="105"/>
      <c r="W75" s="105"/>
      <c r="X75" s="105"/>
      <c r="Y75" s="105"/>
    </row>
    <row r="76" spans="1:27" s="90" customFormat="1" x14ac:dyDescent="0.35">
      <c r="B76" s="91"/>
      <c r="C76" s="175"/>
      <c r="D76" s="175"/>
      <c r="E76" s="175"/>
      <c r="F76" s="175"/>
      <c r="G76" s="175"/>
      <c r="H76" s="179" t="s">
        <v>560</v>
      </c>
      <c r="I76" s="175"/>
      <c r="J76" s="175"/>
      <c r="K76" s="175"/>
      <c r="L76" s="180">
        <f>SUM(L74:L75)</f>
        <v>5234</v>
      </c>
      <c r="M76" s="177"/>
      <c r="N76" s="180">
        <f>SUM(N74:N75)</f>
        <v>0</v>
      </c>
      <c r="O76" s="177"/>
      <c r="P76" s="180">
        <f>SUM(P74:P75)</f>
        <v>0</v>
      </c>
      <c r="Q76" s="178"/>
      <c r="R76" s="94"/>
      <c r="U76" s="105"/>
      <c r="V76" s="105"/>
      <c r="W76" s="105"/>
      <c r="X76" s="105"/>
      <c r="Y76" s="105"/>
    </row>
    <row r="77" spans="1:27" s="90" customFormat="1" x14ac:dyDescent="0.35">
      <c r="B77" s="91"/>
      <c r="C77" s="175"/>
      <c r="D77" s="175"/>
      <c r="E77" s="175"/>
      <c r="F77" s="175"/>
      <c r="G77" s="175"/>
      <c r="H77" s="179" t="s">
        <v>154</v>
      </c>
      <c r="I77" s="175"/>
      <c r="J77" s="175"/>
      <c r="K77" s="175"/>
      <c r="L77" s="180">
        <f>L73-L76</f>
        <v>0</v>
      </c>
      <c r="M77" s="177"/>
      <c r="N77" s="180">
        <v>0</v>
      </c>
      <c r="O77" s="177"/>
      <c r="P77" s="180">
        <v>0</v>
      </c>
      <c r="Q77" s="178"/>
      <c r="R77" s="94"/>
      <c r="U77" s="105"/>
      <c r="V77" s="105"/>
      <c r="W77" s="105"/>
      <c r="X77" s="105"/>
      <c r="Y77" s="105"/>
    </row>
    <row r="78" spans="1:27" ht="18" x14ac:dyDescent="0.4">
      <c r="A78" s="60" t="s">
        <v>0</v>
      </c>
      <c r="B78" s="83" t="s">
        <v>22</v>
      </c>
      <c r="C78" s="249" t="s">
        <v>22</v>
      </c>
      <c r="D78" s="92"/>
      <c r="E78" s="92"/>
      <c r="F78" s="92"/>
      <c r="G78" s="92"/>
      <c r="H78" s="92"/>
      <c r="I78" s="92"/>
      <c r="J78" s="92"/>
      <c r="K78" s="92"/>
      <c r="L78" s="242" t="s">
        <v>6</v>
      </c>
      <c r="M78" s="109"/>
      <c r="N78" s="242" t="s">
        <v>6</v>
      </c>
      <c r="O78" s="109"/>
      <c r="P78" s="242" t="s">
        <v>6</v>
      </c>
      <c r="Q78" s="185"/>
      <c r="R78" s="82"/>
    </row>
    <row r="79" spans="1:27" s="90" customFormat="1" x14ac:dyDescent="0.35">
      <c r="A79" s="90" t="s">
        <v>0</v>
      </c>
      <c r="B79" s="108" t="s">
        <v>156</v>
      </c>
      <c r="C79" s="168"/>
      <c r="D79" s="168" t="s">
        <v>156</v>
      </c>
      <c r="E79" s="191"/>
      <c r="F79" s="168"/>
      <c r="G79" s="168"/>
      <c r="H79" s="168"/>
      <c r="I79" s="168"/>
      <c r="J79" s="168"/>
      <c r="K79" s="168"/>
      <c r="L79" s="198">
        <v>2772</v>
      </c>
      <c r="M79" s="197"/>
      <c r="N79" s="196">
        <v>0</v>
      </c>
      <c r="O79" s="197"/>
      <c r="P79" s="196">
        <v>0</v>
      </c>
      <c r="Q79" s="172"/>
      <c r="R79" s="94"/>
    </row>
    <row r="80" spans="1:27" s="90" customFormat="1" x14ac:dyDescent="0.35">
      <c r="B80" s="91"/>
      <c r="C80" s="168"/>
      <c r="D80" s="168" t="s">
        <v>545</v>
      </c>
      <c r="E80" s="191"/>
      <c r="F80" s="168"/>
      <c r="G80" s="168"/>
      <c r="H80" s="168"/>
      <c r="I80" s="168"/>
      <c r="J80" s="168"/>
      <c r="K80" s="168"/>
      <c r="L80" s="196">
        <v>9</v>
      </c>
      <c r="M80" s="197"/>
      <c r="N80" s="196">
        <v>0</v>
      </c>
      <c r="O80" s="197"/>
      <c r="P80" s="196">
        <v>0</v>
      </c>
      <c r="Q80" s="172"/>
      <c r="R80" s="94"/>
    </row>
    <row r="81" spans="1:29" s="90" customFormat="1" x14ac:dyDescent="0.35">
      <c r="B81" s="91"/>
      <c r="C81" s="168"/>
      <c r="D81" s="168" t="s">
        <v>157</v>
      </c>
      <c r="E81" s="191"/>
      <c r="F81" s="168"/>
      <c r="G81" s="168"/>
      <c r="H81" s="168"/>
      <c r="I81" s="168"/>
      <c r="J81" s="168"/>
      <c r="K81" s="168"/>
      <c r="L81" s="196">
        <v>12</v>
      </c>
      <c r="M81" s="197"/>
      <c r="N81" s="196">
        <v>0</v>
      </c>
      <c r="O81" s="197"/>
      <c r="P81" s="196">
        <v>0</v>
      </c>
      <c r="Q81" s="172"/>
      <c r="R81" s="94"/>
      <c r="AC81" s="131"/>
    </row>
    <row r="82" spans="1:29" s="90" customFormat="1" x14ac:dyDescent="0.35">
      <c r="B82" s="91"/>
      <c r="C82" s="168"/>
      <c r="D82" s="168" t="s">
        <v>158</v>
      </c>
      <c r="E82" s="191"/>
      <c r="F82" s="168"/>
      <c r="G82" s="168"/>
      <c r="H82" s="168"/>
      <c r="I82" s="168"/>
      <c r="J82" s="168"/>
      <c r="K82" s="168"/>
      <c r="L82" s="196">
        <v>8</v>
      </c>
      <c r="M82" s="197"/>
      <c r="N82" s="196">
        <v>0</v>
      </c>
      <c r="O82" s="197"/>
      <c r="P82" s="196">
        <v>0</v>
      </c>
      <c r="Q82" s="172"/>
      <c r="R82" s="94"/>
    </row>
    <row r="83" spans="1:29" s="90" customFormat="1" x14ac:dyDescent="0.35">
      <c r="B83" s="91"/>
      <c r="C83" s="168"/>
      <c r="D83" s="168" t="s">
        <v>546</v>
      </c>
      <c r="E83" s="191"/>
      <c r="F83" s="168"/>
      <c r="G83" s="168"/>
      <c r="H83" s="168"/>
      <c r="I83" s="168"/>
      <c r="J83" s="168"/>
      <c r="K83" s="168"/>
      <c r="L83" s="196">
        <v>37</v>
      </c>
      <c r="M83" s="197"/>
      <c r="N83" s="196">
        <v>0</v>
      </c>
      <c r="O83" s="197"/>
      <c r="P83" s="196">
        <v>0</v>
      </c>
      <c r="Q83" s="172"/>
      <c r="R83" s="94"/>
      <c r="AC83" s="131"/>
    </row>
    <row r="84" spans="1:29" s="90" customFormat="1" x14ac:dyDescent="0.35">
      <c r="B84" s="91"/>
      <c r="C84" s="168"/>
      <c r="D84" s="168" t="s">
        <v>160</v>
      </c>
      <c r="E84" s="191"/>
      <c r="F84" s="168"/>
      <c r="G84" s="168"/>
      <c r="H84" s="168"/>
      <c r="I84" s="168"/>
      <c r="J84" s="168"/>
      <c r="K84" s="168"/>
      <c r="L84" s="196">
        <v>1</v>
      </c>
      <c r="M84" s="197"/>
      <c r="N84" s="196">
        <v>0</v>
      </c>
      <c r="O84" s="197"/>
      <c r="P84" s="196">
        <v>0</v>
      </c>
      <c r="Q84" s="172"/>
      <c r="R84" s="94"/>
      <c r="AC84" s="131"/>
    </row>
    <row r="85" spans="1:29" s="90" customFormat="1" x14ac:dyDescent="0.35">
      <c r="B85" s="91"/>
      <c r="C85" s="168"/>
      <c r="D85" s="168" t="s">
        <v>547</v>
      </c>
      <c r="E85" s="191"/>
      <c r="F85" s="168"/>
      <c r="G85" s="168"/>
      <c r="H85" s="168"/>
      <c r="I85" s="168"/>
      <c r="J85" s="168"/>
      <c r="K85" s="168"/>
      <c r="L85" s="196">
        <v>31</v>
      </c>
      <c r="M85" s="197"/>
      <c r="N85" s="196">
        <v>0</v>
      </c>
      <c r="O85" s="197"/>
      <c r="P85" s="196">
        <v>0</v>
      </c>
      <c r="Q85" s="172"/>
      <c r="R85" s="94"/>
    </row>
    <row r="86" spans="1:29" s="90" customFormat="1" x14ac:dyDescent="0.35">
      <c r="B86" s="91"/>
      <c r="C86" s="168"/>
      <c r="D86" s="168" t="s">
        <v>145</v>
      </c>
      <c r="E86" s="191"/>
      <c r="F86" s="168"/>
      <c r="G86" s="168"/>
      <c r="H86" s="168"/>
      <c r="I86" s="168"/>
      <c r="J86" s="168"/>
      <c r="K86" s="168"/>
      <c r="L86" s="196" t="s">
        <v>625</v>
      </c>
      <c r="M86" s="197"/>
      <c r="N86" s="196">
        <v>0</v>
      </c>
      <c r="O86" s="197"/>
      <c r="P86" s="196">
        <v>0</v>
      </c>
      <c r="Q86" s="172"/>
      <c r="R86" s="94"/>
    </row>
    <row r="87" spans="1:29" s="90" customFormat="1" x14ac:dyDescent="0.35">
      <c r="A87" s="90" t="s">
        <v>0</v>
      </c>
      <c r="B87" s="90" t="s">
        <v>161</v>
      </c>
      <c r="C87" s="168"/>
      <c r="D87" s="168"/>
      <c r="E87" s="199" t="s">
        <v>162</v>
      </c>
      <c r="F87" s="168"/>
      <c r="G87" s="168"/>
      <c r="H87" s="168"/>
      <c r="I87" s="168"/>
      <c r="J87" s="168"/>
      <c r="K87" s="168"/>
      <c r="L87" s="200">
        <f>L79+L80+L81+L82+L83+L84+L85</f>
        <v>2870</v>
      </c>
      <c r="M87" s="201"/>
      <c r="N87" s="200">
        <f>SUM(N79:N86)</f>
        <v>0</v>
      </c>
      <c r="O87" s="201"/>
      <c r="P87" s="200">
        <f>SUM(P79:P86)</f>
        <v>0</v>
      </c>
      <c r="Q87" s="172"/>
      <c r="R87" s="94"/>
      <c r="U87" s="95">
        <v>2708</v>
      </c>
      <c r="V87" s="95" t="s">
        <v>6</v>
      </c>
      <c r="W87" s="95">
        <v>2719</v>
      </c>
      <c r="X87" s="95"/>
      <c r="Y87" s="95">
        <v>0</v>
      </c>
      <c r="AC87" s="131"/>
    </row>
    <row r="88" spans="1:29" x14ac:dyDescent="0.35">
      <c r="C88" s="175"/>
      <c r="D88" s="175"/>
      <c r="E88" s="202"/>
      <c r="F88" s="175"/>
      <c r="G88" s="175"/>
      <c r="H88" s="188" t="s">
        <v>163</v>
      </c>
      <c r="I88" s="175"/>
      <c r="J88" s="175"/>
      <c r="K88" s="175"/>
      <c r="L88" s="203">
        <v>2839</v>
      </c>
      <c r="M88" s="177"/>
      <c r="N88" s="203">
        <v>0</v>
      </c>
      <c r="O88" s="177"/>
      <c r="P88" s="203">
        <v>0</v>
      </c>
      <c r="Q88" s="178"/>
      <c r="R88" s="82"/>
      <c r="U88" s="98"/>
      <c r="V88" s="98"/>
      <c r="W88" s="98"/>
      <c r="X88" s="98"/>
      <c r="Y88" s="98"/>
    </row>
    <row r="89" spans="1:29" x14ac:dyDescent="0.35">
      <c r="C89" s="175"/>
      <c r="D89" s="175"/>
      <c r="E89" s="202"/>
      <c r="F89" s="175"/>
      <c r="G89" s="175"/>
      <c r="H89" s="188" t="s">
        <v>583</v>
      </c>
      <c r="I89" s="175"/>
      <c r="J89" s="175"/>
      <c r="K89" s="175"/>
      <c r="L89" s="203">
        <v>31</v>
      </c>
      <c r="M89" s="177"/>
      <c r="N89" s="203"/>
      <c r="O89" s="177"/>
      <c r="P89" s="203"/>
      <c r="Q89" s="178"/>
      <c r="R89" s="82"/>
      <c r="U89" s="98"/>
      <c r="V89" s="98"/>
      <c r="W89" s="98"/>
      <c r="X89" s="98"/>
      <c r="Y89" s="98"/>
    </row>
    <row r="90" spans="1:29" x14ac:dyDescent="0.35">
      <c r="C90" s="175"/>
      <c r="D90" s="175"/>
      <c r="E90" s="202"/>
      <c r="F90" s="175"/>
      <c r="G90" s="175"/>
      <c r="H90" s="188" t="s">
        <v>582</v>
      </c>
      <c r="I90" s="175"/>
      <c r="J90" s="175"/>
      <c r="K90" s="175"/>
      <c r="L90" s="203">
        <f>L88+L89</f>
        <v>2870</v>
      </c>
      <c r="M90" s="177"/>
      <c r="N90" s="203"/>
      <c r="O90" s="177"/>
      <c r="P90" s="203"/>
      <c r="Q90" s="178"/>
      <c r="R90" s="82"/>
      <c r="U90" s="98"/>
      <c r="V90" s="98"/>
      <c r="W90" s="98"/>
      <c r="X90" s="98"/>
      <c r="Y90" s="98"/>
    </row>
    <row r="91" spans="1:29" x14ac:dyDescent="0.35">
      <c r="C91" s="175"/>
      <c r="D91" s="175"/>
      <c r="E91" s="202"/>
      <c r="F91" s="175"/>
      <c r="G91" s="175"/>
      <c r="H91" s="188" t="s">
        <v>154</v>
      </c>
      <c r="I91" s="175"/>
      <c r="J91" s="175"/>
      <c r="K91" s="175"/>
      <c r="L91" s="181">
        <f>L87-L90</f>
        <v>0</v>
      </c>
      <c r="M91" s="177"/>
      <c r="N91" s="181">
        <f>N87-N88</f>
        <v>0</v>
      </c>
      <c r="O91" s="177"/>
      <c r="P91" s="181">
        <f>P88-P87</f>
        <v>0</v>
      </c>
      <c r="Q91" s="178"/>
      <c r="R91" s="82"/>
      <c r="U91" s="98"/>
      <c r="V91" s="98"/>
      <c r="W91" s="98"/>
      <c r="X91" s="98"/>
      <c r="Y91" s="98"/>
    </row>
    <row r="92" spans="1:29" ht="18" x14ac:dyDescent="0.4">
      <c r="A92" s="60" t="s">
        <v>0</v>
      </c>
      <c r="B92" s="83" t="s">
        <v>23</v>
      </c>
      <c r="C92" s="249" t="s">
        <v>23</v>
      </c>
      <c r="D92" s="92"/>
      <c r="E92" s="92"/>
      <c r="F92" s="92"/>
      <c r="G92" s="92"/>
      <c r="H92" s="92"/>
      <c r="I92" s="92"/>
      <c r="J92" s="92"/>
      <c r="K92" s="92"/>
      <c r="L92" s="242"/>
      <c r="M92" s="109"/>
      <c r="N92" s="242"/>
      <c r="O92" s="109"/>
      <c r="P92" s="242"/>
      <c r="Q92" s="185"/>
      <c r="R92" s="82"/>
      <c r="U92" s="60">
        <v>150</v>
      </c>
      <c r="W92" s="60">
        <v>150</v>
      </c>
      <c r="Y92" s="60">
        <v>0</v>
      </c>
    </row>
    <row r="93" spans="1:29" ht="15" customHeight="1" x14ac:dyDescent="0.35">
      <c r="B93" s="83"/>
      <c r="C93" s="168"/>
      <c r="D93" s="168" t="s">
        <v>573</v>
      </c>
      <c r="E93" s="168"/>
      <c r="F93" s="168"/>
      <c r="G93" s="168"/>
      <c r="H93" s="168"/>
      <c r="I93" s="168"/>
      <c r="J93" s="168"/>
      <c r="K93" s="168"/>
      <c r="L93" s="170">
        <f>Choice!B13/1000</f>
        <v>175</v>
      </c>
      <c r="M93" s="174"/>
      <c r="N93" s="170">
        <v>200</v>
      </c>
      <c r="O93" s="174"/>
      <c r="P93" s="170">
        <v>200</v>
      </c>
      <c r="Q93" s="172"/>
      <c r="R93" s="82"/>
      <c r="U93" s="204"/>
      <c r="V93" s="204"/>
      <c r="W93" s="204"/>
      <c r="X93" s="204"/>
      <c r="Y93" s="204"/>
    </row>
    <row r="94" spans="1:29" ht="15" customHeight="1" x14ac:dyDescent="0.35">
      <c r="B94" s="83"/>
      <c r="C94" s="168"/>
      <c r="D94" s="168" t="s">
        <v>572</v>
      </c>
      <c r="E94" s="168"/>
      <c r="F94" s="168"/>
      <c r="G94" s="168"/>
      <c r="H94" s="168"/>
      <c r="I94" s="168"/>
      <c r="J94" s="168"/>
      <c r="K94" s="168"/>
      <c r="L94" s="170">
        <v>0</v>
      </c>
      <c r="M94" s="174"/>
      <c r="N94" s="170">
        <v>0</v>
      </c>
      <c r="O94" s="174"/>
      <c r="P94" s="170">
        <v>50</v>
      </c>
      <c r="Q94" s="172"/>
      <c r="R94" s="82"/>
      <c r="U94" s="204"/>
      <c r="V94" s="204"/>
      <c r="W94" s="204"/>
      <c r="X94" s="204"/>
      <c r="Y94" s="204"/>
    </row>
    <row r="95" spans="1:29" ht="15" customHeight="1" x14ac:dyDescent="0.35">
      <c r="B95" s="83"/>
      <c r="C95" s="168"/>
      <c r="D95" s="168"/>
      <c r="E95" s="168" t="s">
        <v>574</v>
      </c>
      <c r="F95" s="168"/>
      <c r="G95" s="168"/>
      <c r="H95" s="168"/>
      <c r="I95" s="168"/>
      <c r="J95" s="168"/>
      <c r="K95" s="168"/>
      <c r="L95" s="170">
        <f>L93+L94</f>
        <v>175</v>
      </c>
      <c r="M95" s="174"/>
      <c r="N95" s="170">
        <f>SUM(N93:N94)</f>
        <v>200</v>
      </c>
      <c r="O95" s="174"/>
      <c r="P95" s="170">
        <f>SUM(P93:P94)</f>
        <v>250</v>
      </c>
      <c r="Q95" s="172"/>
      <c r="R95" s="82"/>
      <c r="U95" s="204"/>
      <c r="V95" s="204"/>
      <c r="W95" s="204"/>
      <c r="X95" s="204"/>
      <c r="Y95" s="204"/>
    </row>
    <row r="96" spans="1:29" ht="12.65" customHeight="1" x14ac:dyDescent="0.35">
      <c r="B96" s="83"/>
      <c r="C96" s="175"/>
      <c r="D96" s="175"/>
      <c r="E96" s="175"/>
      <c r="F96" s="175"/>
      <c r="G96" s="175"/>
      <c r="H96" s="175" t="s">
        <v>164</v>
      </c>
      <c r="I96" s="175"/>
      <c r="J96" s="175"/>
      <c r="K96" s="175"/>
      <c r="L96" s="176">
        <v>175</v>
      </c>
      <c r="M96" s="177"/>
      <c r="N96" s="176">
        <v>200</v>
      </c>
      <c r="O96" s="177"/>
      <c r="P96" s="176">
        <v>250</v>
      </c>
      <c r="Q96" s="178"/>
      <c r="R96" s="82"/>
      <c r="U96" s="104"/>
      <c r="V96" s="104"/>
      <c r="W96" s="104"/>
      <c r="X96" s="104"/>
      <c r="Y96" s="104"/>
    </row>
    <row r="97" spans="1:30" ht="12.65" customHeight="1" x14ac:dyDescent="0.35">
      <c r="B97" s="83"/>
      <c r="C97" s="175"/>
      <c r="D97" s="175"/>
      <c r="E97" s="175"/>
      <c r="F97" s="175"/>
      <c r="G97" s="175"/>
      <c r="H97" s="175" t="s">
        <v>154</v>
      </c>
      <c r="I97" s="175"/>
      <c r="J97" s="175"/>
      <c r="K97" s="175"/>
      <c r="L97" s="176">
        <f>L93-L96</f>
        <v>0</v>
      </c>
      <c r="M97" s="177"/>
      <c r="N97" s="176">
        <f>N93-N96</f>
        <v>0</v>
      </c>
      <c r="O97" s="177"/>
      <c r="P97" s="176">
        <f>P95-P96</f>
        <v>0</v>
      </c>
      <c r="Q97" s="178"/>
      <c r="R97" s="82"/>
      <c r="U97" s="104"/>
      <c r="V97" s="104"/>
      <c r="W97" s="104"/>
      <c r="X97" s="104"/>
      <c r="Y97" s="104"/>
    </row>
    <row r="98" spans="1:30" ht="18" x14ac:dyDescent="0.4">
      <c r="A98" s="60" t="s">
        <v>0</v>
      </c>
      <c r="B98" s="83" t="s">
        <v>25</v>
      </c>
      <c r="C98" s="249" t="s">
        <v>467</v>
      </c>
      <c r="D98" s="92"/>
      <c r="E98" s="92"/>
      <c r="F98" s="92"/>
      <c r="G98" s="92"/>
      <c r="H98" s="92"/>
      <c r="I98" s="92"/>
      <c r="J98" s="92"/>
      <c r="K98" s="92"/>
      <c r="L98" s="242" t="s">
        <v>6</v>
      </c>
      <c r="M98" s="109"/>
      <c r="N98" s="242" t="s">
        <v>6</v>
      </c>
      <c r="O98" s="109"/>
      <c r="P98" s="242" t="s">
        <v>6</v>
      </c>
      <c r="Q98" s="185"/>
      <c r="R98" s="82"/>
    </row>
    <row r="99" spans="1:30" x14ac:dyDescent="0.35">
      <c r="A99" s="60" t="s">
        <v>0</v>
      </c>
      <c r="B99" s="85" t="s">
        <v>168</v>
      </c>
      <c r="C99" s="168"/>
      <c r="D99" s="168" t="s">
        <v>168</v>
      </c>
      <c r="E99" s="205"/>
      <c r="F99" s="205"/>
      <c r="G99" s="205"/>
      <c r="H99" s="205"/>
      <c r="I99" s="205"/>
      <c r="J99" s="205"/>
      <c r="K99" s="205"/>
      <c r="L99" s="196">
        <v>646</v>
      </c>
      <c r="M99" s="206"/>
      <c r="N99" s="196">
        <v>647</v>
      </c>
      <c r="O99" s="206"/>
      <c r="P99" s="196">
        <v>723</v>
      </c>
      <c r="Q99" s="172"/>
      <c r="R99" s="82"/>
      <c r="AD99" s="60">
        <f>654-647</f>
        <v>7</v>
      </c>
    </row>
    <row r="100" spans="1:30" x14ac:dyDescent="0.35">
      <c r="A100" s="60" t="s">
        <v>0</v>
      </c>
      <c r="B100" s="85" t="s">
        <v>169</v>
      </c>
      <c r="C100" s="168"/>
      <c r="D100" s="168" t="s">
        <v>170</v>
      </c>
      <c r="E100" s="168"/>
      <c r="F100" s="168"/>
      <c r="G100" s="168"/>
      <c r="H100" s="168"/>
      <c r="I100" s="168"/>
      <c r="J100" s="168"/>
      <c r="K100" s="168"/>
      <c r="L100" s="196">
        <v>5</v>
      </c>
      <c r="M100" s="197"/>
      <c r="N100" s="196">
        <v>7</v>
      </c>
      <c r="O100" s="197"/>
      <c r="P100" s="196">
        <f>'Native American Prg'!I4/1000</f>
        <v>7</v>
      </c>
      <c r="Q100" s="172"/>
      <c r="R100" s="82"/>
    </row>
    <row r="101" spans="1:30" x14ac:dyDescent="0.35">
      <c r="A101" s="60" t="s">
        <v>0</v>
      </c>
      <c r="B101" s="83" t="s">
        <v>171</v>
      </c>
      <c r="C101" s="168"/>
      <c r="D101" s="168" t="s">
        <v>171</v>
      </c>
      <c r="E101" s="168"/>
      <c r="F101" s="168"/>
      <c r="G101" s="168"/>
      <c r="H101" s="168"/>
      <c r="I101" s="168"/>
      <c r="J101" s="168"/>
      <c r="K101" s="168"/>
      <c r="L101" s="196">
        <v>2</v>
      </c>
      <c r="M101" s="197"/>
      <c r="N101" s="196">
        <f>'Native American Prg'!F5/1000</f>
        <v>0</v>
      </c>
      <c r="O101" s="197"/>
      <c r="P101" s="196">
        <f>'Native American Prg'!I5/1000</f>
        <v>0</v>
      </c>
      <c r="Q101" s="172"/>
      <c r="R101" s="82"/>
    </row>
    <row r="102" spans="1:30" x14ac:dyDescent="0.35">
      <c r="B102" s="83" t="s">
        <v>172</v>
      </c>
      <c r="C102" s="168"/>
      <c r="D102" s="168" t="s">
        <v>173</v>
      </c>
      <c r="E102" s="168"/>
      <c r="F102" s="168"/>
      <c r="G102" s="168"/>
      <c r="H102" s="168"/>
      <c r="I102" s="168"/>
      <c r="J102" s="168"/>
      <c r="K102" s="168"/>
      <c r="L102" s="196">
        <v>100</v>
      </c>
      <c r="M102" s="197"/>
      <c r="N102" s="196">
        <v>100</v>
      </c>
      <c r="O102" s="197"/>
      <c r="P102" s="196">
        <f>'Native American Prg'!I6/1000</f>
        <v>100</v>
      </c>
      <c r="Q102" s="172"/>
      <c r="R102" s="82"/>
    </row>
    <row r="103" spans="1:30" x14ac:dyDescent="0.35">
      <c r="B103" s="83"/>
      <c r="C103" s="168"/>
      <c r="D103" s="168" t="s">
        <v>468</v>
      </c>
      <c r="E103" s="168"/>
      <c r="F103" s="168"/>
      <c r="G103" s="168"/>
      <c r="H103" s="168"/>
      <c r="I103" s="168"/>
      <c r="J103" s="168"/>
      <c r="K103" s="168"/>
      <c r="L103" s="196">
        <v>70</v>
      </c>
      <c r="M103" s="197"/>
      <c r="N103" s="196">
        <v>70</v>
      </c>
      <c r="O103" s="197"/>
      <c r="P103" s="196">
        <f>'Native American Prg'!I7/1000</f>
        <v>70</v>
      </c>
      <c r="Q103" s="172"/>
      <c r="R103" s="82"/>
    </row>
    <row r="104" spans="1:30" x14ac:dyDescent="0.35">
      <c r="B104" s="83"/>
      <c r="C104" s="168"/>
      <c r="D104" s="168" t="s">
        <v>469</v>
      </c>
      <c r="E104" s="168"/>
      <c r="F104" s="168"/>
      <c r="G104" s="168"/>
      <c r="H104" s="168"/>
      <c r="I104" s="168"/>
      <c r="J104" s="168"/>
      <c r="K104" s="168"/>
      <c r="L104" s="196">
        <v>200</v>
      </c>
      <c r="M104" s="197"/>
      <c r="N104" s="196">
        <f>'Native American Prg'!F8/1000</f>
        <v>0</v>
      </c>
      <c r="O104" s="197"/>
      <c r="P104" s="196">
        <f>'Native American Prg'!I8/1000</f>
        <v>0</v>
      </c>
      <c r="Q104" s="172"/>
      <c r="R104" s="82"/>
    </row>
    <row r="105" spans="1:30" x14ac:dyDescent="0.35">
      <c r="B105" s="83"/>
      <c r="C105" s="168"/>
      <c r="D105" s="168" t="s">
        <v>470</v>
      </c>
      <c r="E105" s="168"/>
      <c r="F105" s="168"/>
      <c r="G105" s="168"/>
      <c r="H105" s="168"/>
      <c r="I105" s="168"/>
      <c r="J105" s="168"/>
      <c r="K105" s="168"/>
      <c r="L105" s="196">
        <v>100</v>
      </c>
      <c r="M105" s="197"/>
      <c r="N105" s="196">
        <f>'Native American Prg'!F9/1000</f>
        <v>0</v>
      </c>
      <c r="O105" s="197"/>
      <c r="P105" s="196">
        <f>'Native American Prg'!I9/1000</f>
        <v>0</v>
      </c>
      <c r="Q105" s="172"/>
      <c r="R105" s="82"/>
      <c r="AB105" s="60" t="s">
        <v>6</v>
      </c>
      <c r="AC105" s="60">
        <f>450+280+10</f>
        <v>740</v>
      </c>
    </row>
    <row r="106" spans="1:30" x14ac:dyDescent="0.35">
      <c r="B106" s="83"/>
      <c r="C106" s="168"/>
      <c r="D106" s="168" t="s">
        <v>471</v>
      </c>
      <c r="E106" s="168"/>
      <c r="F106" s="168"/>
      <c r="G106" s="168"/>
      <c r="H106" s="168"/>
      <c r="I106" s="168"/>
      <c r="J106" s="168"/>
      <c r="K106" s="168"/>
      <c r="L106" s="196">
        <v>0</v>
      </c>
      <c r="M106" s="197"/>
      <c r="N106" s="196" t="s">
        <v>575</v>
      </c>
      <c r="O106" s="197"/>
      <c r="P106" s="196">
        <f>'Native American Prg'!I10/1000</f>
        <v>0</v>
      </c>
      <c r="Q106" s="172"/>
      <c r="R106" s="82"/>
    </row>
    <row r="107" spans="1:30" x14ac:dyDescent="0.35">
      <c r="B107" s="83"/>
      <c r="C107" s="168"/>
      <c r="D107" s="168" t="s">
        <v>472</v>
      </c>
      <c r="E107" s="168"/>
      <c r="F107" s="168"/>
      <c r="G107" s="168"/>
      <c r="H107" s="168"/>
      <c r="I107" s="168"/>
      <c r="J107" s="168"/>
      <c r="K107" s="168"/>
      <c r="L107" s="196">
        <v>0</v>
      </c>
      <c r="M107" s="197"/>
      <c r="N107" s="196" t="s">
        <v>576</v>
      </c>
      <c r="O107" s="197"/>
      <c r="P107" s="196">
        <f>'Native American Prg'!I11/1000</f>
        <v>0</v>
      </c>
      <c r="Q107" s="172"/>
      <c r="R107" s="82"/>
    </row>
    <row r="108" spans="1:30" x14ac:dyDescent="0.35">
      <c r="B108" s="83"/>
      <c r="C108" s="168"/>
      <c r="D108" s="168" t="s">
        <v>473</v>
      </c>
      <c r="E108" s="168"/>
      <c r="F108" s="168"/>
      <c r="G108" s="168"/>
      <c r="H108" s="168"/>
      <c r="I108" s="168"/>
      <c r="J108" s="168"/>
      <c r="K108" s="168"/>
      <c r="L108" s="196">
        <v>0</v>
      </c>
      <c r="M108" s="197"/>
      <c r="N108" s="196" t="s">
        <v>465</v>
      </c>
      <c r="O108" s="197"/>
      <c r="P108" s="196">
        <f>'Native American Prg'!I12/1000</f>
        <v>0</v>
      </c>
      <c r="Q108" s="172"/>
      <c r="R108" s="82"/>
    </row>
    <row r="109" spans="1:30" x14ac:dyDescent="0.35">
      <c r="B109" s="83"/>
      <c r="C109" s="168"/>
      <c r="D109" s="168" t="s">
        <v>474</v>
      </c>
      <c r="E109" s="168"/>
      <c r="F109" s="168"/>
      <c r="G109" s="168"/>
      <c r="H109" s="168"/>
      <c r="I109" s="168"/>
      <c r="J109" s="168"/>
      <c r="K109" s="168"/>
      <c r="L109" s="196">
        <v>0</v>
      </c>
      <c r="M109" s="197"/>
      <c r="N109" s="196">
        <f>'Native American Prg'!F13/1000</f>
        <v>0</v>
      </c>
      <c r="O109" s="197"/>
      <c r="P109" s="196">
        <f>'Native American Prg'!I13/1000</f>
        <v>100</v>
      </c>
      <c r="Q109" s="172"/>
      <c r="R109" s="82"/>
    </row>
    <row r="110" spans="1:30" x14ac:dyDescent="0.35">
      <c r="B110" s="83"/>
      <c r="C110" s="168"/>
      <c r="D110" s="168" t="s">
        <v>620</v>
      </c>
      <c r="E110" s="168"/>
      <c r="F110" s="168"/>
      <c r="G110" s="168"/>
      <c r="H110" s="168"/>
      <c r="I110" s="168"/>
      <c r="J110" s="168"/>
      <c r="K110" s="168"/>
      <c r="L110" s="196">
        <v>-1</v>
      </c>
      <c r="M110" s="197"/>
      <c r="N110" s="196"/>
      <c r="O110" s="197"/>
      <c r="P110" s="196"/>
      <c r="Q110" s="172"/>
      <c r="R110" s="82"/>
    </row>
    <row r="111" spans="1:30" s="90" customFormat="1" x14ac:dyDescent="0.35">
      <c r="A111" s="90" t="s">
        <v>0</v>
      </c>
      <c r="B111" s="91" t="s">
        <v>174</v>
      </c>
      <c r="C111" s="110"/>
      <c r="D111" s="92" t="s">
        <v>174</v>
      </c>
      <c r="E111" s="92"/>
      <c r="F111" s="92"/>
      <c r="G111" s="92"/>
      <c r="H111" s="92"/>
      <c r="I111" s="92"/>
      <c r="J111" s="92"/>
      <c r="K111" s="92"/>
      <c r="L111" s="242" t="s">
        <v>6</v>
      </c>
      <c r="M111" s="109"/>
      <c r="N111" s="242" t="s">
        <v>6</v>
      </c>
      <c r="O111" s="109"/>
      <c r="P111" s="242" t="s">
        <v>6</v>
      </c>
      <c r="Q111" s="94"/>
      <c r="R111" s="94"/>
    </row>
    <row r="112" spans="1:30" x14ac:dyDescent="0.35">
      <c r="A112" s="60" t="s">
        <v>0</v>
      </c>
      <c r="B112" s="85" t="s">
        <v>175</v>
      </c>
      <c r="C112" s="168"/>
      <c r="D112" s="199"/>
      <c r="E112" s="168" t="s">
        <v>175</v>
      </c>
      <c r="F112" s="168"/>
      <c r="G112" s="168"/>
      <c r="H112" s="168"/>
      <c r="I112" s="168"/>
      <c r="J112" s="168"/>
      <c r="K112" s="168"/>
      <c r="L112" s="196">
        <v>2</v>
      </c>
      <c r="M112" s="197"/>
      <c r="N112" s="196">
        <f>'Native American Prg'!F3/1000</f>
        <v>1</v>
      </c>
      <c r="O112" s="197"/>
      <c r="P112" s="196">
        <f>'Native American Prg'!I3/1000</f>
        <v>0</v>
      </c>
      <c r="Q112" s="172"/>
      <c r="R112" s="82"/>
    </row>
    <row r="113" spans="1:29" x14ac:dyDescent="0.35">
      <c r="A113" s="60" t="s">
        <v>0</v>
      </c>
      <c r="B113" s="85" t="s">
        <v>176</v>
      </c>
      <c r="C113" s="168"/>
      <c r="D113" s="199"/>
      <c r="E113" s="168" t="s">
        <v>176</v>
      </c>
      <c r="F113" s="168"/>
      <c r="G113" s="168"/>
      <c r="H113" s="168"/>
      <c r="I113" s="168"/>
      <c r="J113" s="168"/>
      <c r="K113" s="168"/>
      <c r="L113" s="196" t="s">
        <v>606</v>
      </c>
      <c r="M113" s="197"/>
      <c r="N113" s="196" t="s">
        <v>607</v>
      </c>
      <c r="O113" s="197"/>
      <c r="P113" s="196" t="s">
        <v>608</v>
      </c>
      <c r="Q113" s="207"/>
      <c r="R113" s="82"/>
      <c r="U113" s="89" t="s">
        <v>6</v>
      </c>
    </row>
    <row r="114" spans="1:29" x14ac:dyDescent="0.35">
      <c r="A114" s="60" t="s">
        <v>0</v>
      </c>
      <c r="B114" s="85" t="s">
        <v>177</v>
      </c>
      <c r="C114" s="168"/>
      <c r="D114" s="199"/>
      <c r="E114" s="168"/>
      <c r="F114" s="168" t="s">
        <v>475</v>
      </c>
      <c r="G114" s="168"/>
      <c r="H114" s="168"/>
      <c r="I114" s="168"/>
      <c r="J114" s="168"/>
      <c r="K114" s="168"/>
      <c r="L114" s="196">
        <f>SUM(L99:L113)</f>
        <v>1124</v>
      </c>
      <c r="M114" s="197"/>
      <c r="N114" s="196">
        <f>SUM(N99:N113)</f>
        <v>825</v>
      </c>
      <c r="O114" s="197"/>
      <c r="P114" s="196">
        <f>SUM(P99:P113)</f>
        <v>1000</v>
      </c>
      <c r="Q114" s="207"/>
      <c r="R114" s="82"/>
      <c r="U114" s="89">
        <v>755</v>
      </c>
      <c r="V114" s="60" t="s">
        <v>6</v>
      </c>
      <c r="W114" s="60">
        <v>755</v>
      </c>
      <c r="Y114" s="60">
        <v>600</v>
      </c>
    </row>
    <row r="115" spans="1:29" x14ac:dyDescent="0.35">
      <c r="B115" s="83"/>
      <c r="C115" s="192"/>
      <c r="D115" s="208"/>
      <c r="E115" s="192"/>
      <c r="F115" s="192"/>
      <c r="G115" s="192"/>
      <c r="H115" s="193" t="s">
        <v>178</v>
      </c>
      <c r="I115" s="192"/>
      <c r="J115" s="192"/>
      <c r="K115" s="192"/>
      <c r="L115" s="203">
        <v>1124</v>
      </c>
      <c r="M115" s="177"/>
      <c r="N115" s="203">
        <v>825</v>
      </c>
      <c r="O115" s="177"/>
      <c r="P115" s="203">
        <v>1000</v>
      </c>
      <c r="Q115" s="209"/>
      <c r="R115" s="82"/>
      <c r="U115" s="104"/>
      <c r="V115" s="104"/>
      <c r="W115" s="104"/>
      <c r="X115" s="104"/>
      <c r="Y115" s="104"/>
    </row>
    <row r="116" spans="1:29" x14ac:dyDescent="0.35">
      <c r="B116" s="83"/>
      <c r="C116" s="192"/>
      <c r="D116" s="208"/>
      <c r="E116" s="192"/>
      <c r="F116" s="192"/>
      <c r="G116" s="192"/>
      <c r="H116" s="193" t="s">
        <v>154</v>
      </c>
      <c r="I116" s="192"/>
      <c r="J116" s="192"/>
      <c r="K116" s="192"/>
      <c r="L116" s="181">
        <f>L114-L115</f>
        <v>0</v>
      </c>
      <c r="M116" s="177"/>
      <c r="N116" s="181">
        <f>N114-N115</f>
        <v>0</v>
      </c>
      <c r="O116" s="177"/>
      <c r="P116" s="181">
        <f>P114-P115</f>
        <v>0</v>
      </c>
      <c r="Q116" s="209"/>
      <c r="R116" s="82"/>
      <c r="U116" s="104"/>
      <c r="V116" s="104"/>
      <c r="W116" s="104"/>
      <c r="X116" s="104"/>
      <c r="Y116" s="104"/>
    </row>
    <row r="117" spans="1:29" ht="18" x14ac:dyDescent="0.4">
      <c r="A117" s="60" t="s">
        <v>0</v>
      </c>
      <c r="B117" s="83" t="s">
        <v>26</v>
      </c>
      <c r="C117" s="249" t="s">
        <v>26</v>
      </c>
      <c r="D117" s="92"/>
      <c r="E117" s="92"/>
      <c r="F117" s="92"/>
      <c r="G117" s="92"/>
      <c r="H117" s="92"/>
      <c r="I117" s="92"/>
      <c r="J117" s="92"/>
      <c r="K117" s="92"/>
      <c r="L117" s="242" t="s">
        <v>6</v>
      </c>
      <c r="M117" s="109"/>
      <c r="N117" s="242" t="s">
        <v>6</v>
      </c>
      <c r="O117" s="109"/>
      <c r="P117" s="242" t="s">
        <v>6</v>
      </c>
      <c r="Q117" s="185"/>
      <c r="R117" s="82"/>
    </row>
    <row r="118" spans="1:29" x14ac:dyDescent="0.35">
      <c r="A118" s="60" t="s">
        <v>0</v>
      </c>
      <c r="B118" s="85" t="s">
        <v>27</v>
      </c>
      <c r="C118" s="168"/>
      <c r="D118" s="168" t="s">
        <v>27</v>
      </c>
      <c r="E118" s="168"/>
      <c r="F118" s="168"/>
      <c r="G118" s="168"/>
      <c r="H118" s="168"/>
      <c r="I118" s="168"/>
      <c r="J118" s="168"/>
      <c r="K118" s="168"/>
      <c r="L118" s="196">
        <v>1</v>
      </c>
      <c r="M118" s="197" t="s">
        <v>6</v>
      </c>
      <c r="N118" s="196">
        <v>1</v>
      </c>
      <c r="O118" s="197"/>
      <c r="P118" s="196">
        <v>3</v>
      </c>
      <c r="Q118" s="172"/>
      <c r="R118" s="82"/>
      <c r="U118" s="60" t="s">
        <v>6</v>
      </c>
      <c r="W118" s="60" t="s">
        <v>6</v>
      </c>
      <c r="Y118" s="60" t="s">
        <v>6</v>
      </c>
    </row>
    <row r="119" spans="1:29" x14ac:dyDescent="0.35">
      <c r="A119" s="60" t="s">
        <v>0</v>
      </c>
      <c r="B119" s="85" t="s">
        <v>28</v>
      </c>
      <c r="C119" s="168"/>
      <c r="D119" s="168" t="s">
        <v>28</v>
      </c>
      <c r="E119" s="168"/>
      <c r="F119" s="168"/>
      <c r="G119" s="168"/>
      <c r="H119" s="168"/>
      <c r="I119" s="168"/>
      <c r="J119" s="168"/>
      <c r="K119" s="168"/>
      <c r="L119" s="196">
        <v>1</v>
      </c>
      <c r="M119" s="197"/>
      <c r="N119" s="196">
        <v>1</v>
      </c>
      <c r="O119" s="197"/>
      <c r="P119" s="196">
        <v>1</v>
      </c>
      <c r="Q119" s="172"/>
      <c r="R119" s="82"/>
    </row>
    <row r="120" spans="1:29" x14ac:dyDescent="0.35">
      <c r="A120" s="60" t="s">
        <v>0</v>
      </c>
      <c r="B120" s="85" t="s">
        <v>29</v>
      </c>
      <c r="C120" s="168"/>
      <c r="D120" s="168" t="s">
        <v>29</v>
      </c>
      <c r="E120" s="168"/>
      <c r="F120" s="168"/>
      <c r="G120" s="168"/>
      <c r="H120" s="168"/>
      <c r="I120" s="168"/>
      <c r="J120" s="168"/>
      <c r="K120" s="168"/>
      <c r="L120" s="196" t="s">
        <v>179</v>
      </c>
      <c r="M120" s="197"/>
      <c r="N120" s="196" t="s">
        <v>179</v>
      </c>
      <c r="O120" s="197"/>
      <c r="P120" s="196" t="s">
        <v>605</v>
      </c>
      <c r="Q120" s="172"/>
      <c r="R120" s="82"/>
    </row>
    <row r="121" spans="1:29" x14ac:dyDescent="0.35">
      <c r="A121" s="60" t="s">
        <v>0</v>
      </c>
      <c r="B121" s="85" t="s">
        <v>30</v>
      </c>
      <c r="C121" s="168"/>
      <c r="D121" s="168"/>
      <c r="E121" s="168" t="s">
        <v>30</v>
      </c>
      <c r="F121" s="168"/>
      <c r="G121" s="168"/>
      <c r="H121" s="168"/>
      <c r="I121" s="168"/>
      <c r="J121" s="168"/>
      <c r="K121" s="168"/>
      <c r="L121" s="196">
        <f>SUM(L118:L120)</f>
        <v>2</v>
      </c>
      <c r="M121" s="197"/>
      <c r="N121" s="196">
        <f>SUM(N118:N120)</f>
        <v>2</v>
      </c>
      <c r="O121" s="197"/>
      <c r="P121" s="196">
        <f>SUM(P118:P120)</f>
        <v>4</v>
      </c>
      <c r="Q121" s="172"/>
      <c r="R121" s="82"/>
      <c r="U121" s="60">
        <v>1</v>
      </c>
      <c r="W121" s="60">
        <v>1</v>
      </c>
      <c r="Y121" s="60">
        <v>3</v>
      </c>
    </row>
    <row r="122" spans="1:29" x14ac:dyDescent="0.35">
      <c r="B122" s="87"/>
      <c r="C122" s="175"/>
      <c r="D122" s="202"/>
      <c r="E122" s="175"/>
      <c r="F122" s="175"/>
      <c r="G122" s="175"/>
      <c r="H122" s="188" t="s">
        <v>180</v>
      </c>
      <c r="I122" s="175"/>
      <c r="J122" s="175"/>
      <c r="K122" s="175"/>
      <c r="L122" s="203">
        <v>2</v>
      </c>
      <c r="M122" s="177"/>
      <c r="N122" s="203">
        <v>2</v>
      </c>
      <c r="O122" s="177"/>
      <c r="P122" s="203">
        <v>4</v>
      </c>
      <c r="Q122" s="178"/>
      <c r="R122" s="82"/>
      <c r="U122" s="104"/>
      <c r="V122" s="104"/>
      <c r="W122" s="104"/>
      <c r="X122" s="104"/>
      <c r="Y122" s="104"/>
      <c r="Z122" s="99" t="s">
        <v>6</v>
      </c>
    </row>
    <row r="123" spans="1:29" x14ac:dyDescent="0.35">
      <c r="B123" s="87"/>
      <c r="C123" s="175"/>
      <c r="D123" s="202"/>
      <c r="E123" s="175"/>
      <c r="F123" s="175"/>
      <c r="G123" s="175"/>
      <c r="H123" s="188" t="s">
        <v>154</v>
      </c>
      <c r="I123" s="175"/>
      <c r="J123" s="175"/>
      <c r="K123" s="175"/>
      <c r="L123" s="181">
        <f t="shared" ref="L123" si="0">L121-L122</f>
        <v>0</v>
      </c>
      <c r="M123" s="181"/>
      <c r="N123" s="181">
        <f>N121-N122</f>
        <v>0</v>
      </c>
      <c r="O123" s="177"/>
      <c r="P123" s="181">
        <f>P121-P122</f>
        <v>0</v>
      </c>
      <c r="Q123" s="178"/>
      <c r="R123" s="82"/>
      <c r="U123" s="104"/>
      <c r="V123" s="104"/>
      <c r="W123" s="104"/>
      <c r="X123" s="104"/>
      <c r="Y123" s="104"/>
    </row>
    <row r="124" spans="1:29" ht="18" x14ac:dyDescent="0.4">
      <c r="A124" s="60" t="s">
        <v>0</v>
      </c>
      <c r="B124" s="83" t="s">
        <v>31</v>
      </c>
      <c r="C124" s="249" t="s">
        <v>31</v>
      </c>
      <c r="D124" s="92"/>
      <c r="E124" s="92"/>
      <c r="F124" s="92"/>
      <c r="G124" s="92"/>
      <c r="H124" s="92"/>
      <c r="I124" s="92"/>
      <c r="J124" s="92"/>
      <c r="K124" s="92"/>
      <c r="L124" s="242" t="s">
        <v>6</v>
      </c>
      <c r="M124" s="109"/>
      <c r="N124" s="242" t="s">
        <v>6</v>
      </c>
      <c r="O124" s="109"/>
      <c r="P124" s="242" t="s">
        <v>6</v>
      </c>
      <c r="Q124" s="185"/>
      <c r="R124" s="82"/>
    </row>
    <row r="125" spans="1:29" x14ac:dyDescent="0.35">
      <c r="B125" s="83"/>
      <c r="C125" s="168"/>
      <c r="D125" s="168" t="s">
        <v>181</v>
      </c>
      <c r="E125" s="168"/>
      <c r="F125" s="168"/>
      <c r="G125" s="168"/>
      <c r="H125" s="168"/>
      <c r="I125" s="168"/>
      <c r="J125" s="168"/>
      <c r="K125" s="168"/>
      <c r="L125" s="196">
        <v>0</v>
      </c>
      <c r="M125" s="197"/>
      <c r="N125" s="196">
        <v>0</v>
      </c>
      <c r="O125" s="197"/>
      <c r="P125" s="196">
        <v>-6</v>
      </c>
      <c r="Q125" s="172"/>
      <c r="R125" s="82"/>
      <c r="U125" s="98">
        <v>0</v>
      </c>
      <c r="V125" s="98"/>
      <c r="W125" s="98">
        <v>0</v>
      </c>
      <c r="X125" s="98"/>
      <c r="Y125" s="98">
        <v>0</v>
      </c>
    </row>
    <row r="126" spans="1:29" x14ac:dyDescent="0.35">
      <c r="A126" s="60" t="s">
        <v>0</v>
      </c>
      <c r="B126" s="85" t="s">
        <v>182</v>
      </c>
      <c r="C126" s="168"/>
      <c r="D126" s="168" t="s">
        <v>182</v>
      </c>
      <c r="E126" s="168"/>
      <c r="F126" s="168"/>
      <c r="G126" s="168"/>
      <c r="H126" s="168"/>
      <c r="I126" s="168"/>
      <c r="J126" s="168"/>
      <c r="K126" s="168"/>
      <c r="L126" s="196" t="s">
        <v>610</v>
      </c>
      <c r="M126" s="197"/>
      <c r="N126" s="196" t="s">
        <v>54</v>
      </c>
      <c r="O126" s="197"/>
      <c r="P126" s="196" t="s">
        <v>609</v>
      </c>
      <c r="Q126" s="172"/>
      <c r="R126" s="82"/>
    </row>
    <row r="127" spans="1:29" ht="18" x14ac:dyDescent="0.4">
      <c r="A127" s="60" t="s">
        <v>0</v>
      </c>
      <c r="B127" s="83" t="s">
        <v>32</v>
      </c>
      <c r="C127" s="249" t="s">
        <v>183</v>
      </c>
      <c r="D127" s="92"/>
      <c r="E127" s="92"/>
      <c r="F127" s="92"/>
      <c r="G127" s="92"/>
      <c r="H127" s="92"/>
      <c r="I127" s="92"/>
      <c r="J127" s="92"/>
      <c r="K127" s="92"/>
      <c r="L127" s="242">
        <v>2</v>
      </c>
      <c r="M127" s="109" t="s">
        <v>6</v>
      </c>
      <c r="N127" s="242">
        <v>2</v>
      </c>
      <c r="O127" s="109" t="s">
        <v>6</v>
      </c>
      <c r="P127" s="242">
        <v>7</v>
      </c>
      <c r="Q127" s="185"/>
      <c r="R127" s="82"/>
      <c r="U127" s="60">
        <v>2</v>
      </c>
      <c r="W127" s="60">
        <v>2</v>
      </c>
      <c r="Y127" s="60">
        <v>0</v>
      </c>
    </row>
    <row r="128" spans="1:29" x14ac:dyDescent="0.35">
      <c r="B128" s="83"/>
      <c r="C128" s="175"/>
      <c r="D128" s="202"/>
      <c r="E128" s="175"/>
      <c r="F128" s="175"/>
      <c r="G128" s="175"/>
      <c r="H128" s="175" t="s">
        <v>184</v>
      </c>
      <c r="I128" s="175"/>
      <c r="J128" s="175"/>
      <c r="K128" s="175"/>
      <c r="L128" s="176">
        <v>2</v>
      </c>
      <c r="M128" s="177"/>
      <c r="N128" s="176">
        <v>2</v>
      </c>
      <c r="O128" s="177"/>
      <c r="P128" s="176">
        <v>7</v>
      </c>
      <c r="Q128" s="178"/>
      <c r="R128" s="82"/>
      <c r="U128" s="104"/>
      <c r="V128" s="104"/>
      <c r="W128" s="104"/>
      <c r="X128" s="104"/>
      <c r="Y128" s="104"/>
      <c r="AC128" s="60">
        <f>171-66</f>
        <v>105</v>
      </c>
    </row>
    <row r="129" spans="1:29" x14ac:dyDescent="0.35">
      <c r="B129" s="83"/>
      <c r="C129" s="175"/>
      <c r="D129" s="202"/>
      <c r="E129" s="175"/>
      <c r="F129" s="175"/>
      <c r="G129" s="175"/>
      <c r="H129" s="175" t="s">
        <v>154</v>
      </c>
      <c r="I129" s="175"/>
      <c r="J129" s="175"/>
      <c r="K129" s="175"/>
      <c r="L129" s="176">
        <f>L127-L128</f>
        <v>0</v>
      </c>
      <c r="M129" s="177"/>
      <c r="N129" s="176">
        <f>N127-N128</f>
        <v>0</v>
      </c>
      <c r="O129" s="177"/>
      <c r="P129" s="176">
        <f>P127-P128</f>
        <v>0</v>
      </c>
      <c r="Q129" s="178"/>
      <c r="R129" s="82"/>
      <c r="U129" s="104"/>
      <c r="V129" s="104"/>
      <c r="W129" s="104"/>
      <c r="X129" s="104"/>
      <c r="Y129" s="104"/>
    </row>
    <row r="130" spans="1:29" x14ac:dyDescent="0.35">
      <c r="A130" s="60" t="s">
        <v>0</v>
      </c>
      <c r="B130" s="119" t="s">
        <v>33</v>
      </c>
      <c r="C130" s="120"/>
      <c r="D130" s="121"/>
      <c r="E130" s="121"/>
      <c r="F130" s="120" t="s">
        <v>33</v>
      </c>
      <c r="G130" s="120"/>
      <c r="H130" s="120"/>
      <c r="I130" s="120"/>
      <c r="J130" s="120"/>
      <c r="K130" s="120"/>
      <c r="L130" s="122">
        <f>L127+L121+L114+L95+L87+L73+L63+L45+L36</f>
        <v>34655</v>
      </c>
      <c r="M130" s="123"/>
      <c r="N130" s="122">
        <f>N36+N45+N63+N73+N87+N95+N114+N121+N127</f>
        <v>34768</v>
      </c>
      <c r="O130" s="123"/>
      <c r="P130" s="122">
        <f>P36+P45+P63+P73+P87+P95+P114+P121+P127-P125</f>
        <v>40459</v>
      </c>
      <c r="Q130" s="210"/>
      <c r="R130" s="82"/>
      <c r="S130" s="89" t="s">
        <v>6</v>
      </c>
      <c r="T130" s="60" t="s">
        <v>6</v>
      </c>
    </row>
    <row r="131" spans="1:29" x14ac:dyDescent="0.35">
      <c r="B131" s="85"/>
      <c r="C131" s="120"/>
      <c r="D131" s="120"/>
      <c r="E131" s="120"/>
      <c r="F131" s="120"/>
      <c r="G131" s="120"/>
      <c r="H131" s="124" t="s">
        <v>185</v>
      </c>
      <c r="I131" s="120"/>
      <c r="J131" s="120"/>
      <c r="K131" s="120"/>
      <c r="L131" s="122">
        <f>L37+L46+L64+L74+L88+L96+L114+L121+L128</f>
        <v>34614</v>
      </c>
      <c r="M131" s="123"/>
      <c r="N131" s="122">
        <v>34712</v>
      </c>
      <c r="O131" s="123"/>
      <c r="P131" s="122">
        <v>40373</v>
      </c>
      <c r="Q131" s="210"/>
      <c r="R131" s="82"/>
      <c r="T131" s="60" t="s">
        <v>6</v>
      </c>
    </row>
    <row r="132" spans="1:29" x14ac:dyDescent="0.35">
      <c r="B132" s="85"/>
      <c r="C132" s="120"/>
      <c r="D132" s="120"/>
      <c r="E132" s="120"/>
      <c r="F132" s="120"/>
      <c r="G132" s="120"/>
      <c r="H132" s="124" t="s">
        <v>592</v>
      </c>
      <c r="I132" s="120"/>
      <c r="J132" s="120"/>
      <c r="K132" s="120"/>
      <c r="L132" s="122">
        <v>-41</v>
      </c>
      <c r="M132" s="123"/>
      <c r="N132" s="122">
        <v>-56</v>
      </c>
      <c r="O132" s="123"/>
      <c r="P132" s="122">
        <v>-81</v>
      </c>
      <c r="Q132" s="210"/>
      <c r="R132" s="82"/>
    </row>
    <row r="133" spans="1:29" x14ac:dyDescent="0.35">
      <c r="B133" s="85"/>
      <c r="C133" s="120"/>
      <c r="D133" s="120"/>
      <c r="E133" s="120"/>
      <c r="F133" s="120"/>
      <c r="G133" s="120"/>
      <c r="H133" s="124"/>
      <c r="I133" s="120"/>
      <c r="J133" s="120"/>
      <c r="K133" s="120"/>
      <c r="L133" s="122">
        <f>SUM(L131:L132)</f>
        <v>34573</v>
      </c>
      <c r="M133" s="123"/>
      <c r="N133" s="122">
        <f>SUM(N131:N132)</f>
        <v>34656</v>
      </c>
      <c r="O133" s="123"/>
      <c r="P133" s="122">
        <f>SUM(P131:P132)</f>
        <v>40292</v>
      </c>
      <c r="Q133" s="210"/>
      <c r="R133" s="82"/>
    </row>
    <row r="134" spans="1:29" x14ac:dyDescent="0.35">
      <c r="B134" s="85"/>
      <c r="C134" s="120"/>
      <c r="D134" s="120"/>
      <c r="E134" s="120"/>
      <c r="F134" s="120"/>
      <c r="G134" s="120"/>
      <c r="H134" s="124"/>
      <c r="I134" s="120"/>
      <c r="J134" s="120"/>
      <c r="K134" s="120"/>
      <c r="L134" s="122">
        <f>L130-L133</f>
        <v>82</v>
      </c>
      <c r="M134" s="123"/>
      <c r="N134" s="122">
        <f>N130-N133</f>
        <v>112</v>
      </c>
      <c r="O134" s="123"/>
      <c r="P134" s="122">
        <f>P130-P133</f>
        <v>167</v>
      </c>
      <c r="Q134" s="210"/>
      <c r="R134" s="82"/>
    </row>
    <row r="135" spans="1:29" x14ac:dyDescent="0.35">
      <c r="B135" s="85"/>
      <c r="C135" s="79"/>
      <c r="D135" s="79"/>
      <c r="E135" s="79"/>
      <c r="F135" s="79"/>
      <c r="G135" s="79"/>
      <c r="H135" s="125"/>
      <c r="I135" s="79"/>
      <c r="J135" s="79"/>
      <c r="K135" s="79"/>
      <c r="L135" s="126"/>
      <c r="M135" s="80"/>
      <c r="N135" s="126"/>
      <c r="O135" s="80"/>
      <c r="P135" s="126"/>
      <c r="Q135" s="82"/>
      <c r="R135" s="82"/>
    </row>
    <row r="136" spans="1:29" x14ac:dyDescent="0.35">
      <c r="A136" s="60" t="s">
        <v>0</v>
      </c>
      <c r="B136" s="78" t="s">
        <v>34</v>
      </c>
      <c r="C136" s="79" t="s">
        <v>34</v>
      </c>
      <c r="D136" s="79"/>
      <c r="E136" s="79"/>
      <c r="F136" s="79"/>
      <c r="G136" s="79"/>
      <c r="H136" s="79"/>
      <c r="I136" s="79"/>
      <c r="J136" s="79"/>
      <c r="K136" s="79"/>
      <c r="L136" s="64"/>
      <c r="M136" s="80"/>
      <c r="N136" s="64"/>
      <c r="O136" s="80"/>
      <c r="P136" s="64"/>
      <c r="Q136" s="82"/>
      <c r="R136" s="82"/>
      <c r="T136" s="60" t="s">
        <v>6</v>
      </c>
    </row>
    <row r="137" spans="1:29" s="90" customFormat="1" x14ac:dyDescent="0.35">
      <c r="A137" s="90" t="s">
        <v>0</v>
      </c>
      <c r="B137" s="91" t="s">
        <v>35</v>
      </c>
      <c r="C137" s="92" t="s">
        <v>186</v>
      </c>
      <c r="D137" s="163"/>
      <c r="E137" s="163"/>
      <c r="F137" s="163"/>
      <c r="G137" s="163"/>
      <c r="H137" s="163"/>
      <c r="I137" s="163"/>
      <c r="J137" s="163"/>
      <c r="K137" s="163"/>
      <c r="L137" s="242"/>
      <c r="M137" s="109"/>
      <c r="N137" s="242"/>
      <c r="O137" s="109"/>
      <c r="P137" s="242"/>
      <c r="Q137" s="94"/>
      <c r="R137" s="94"/>
    </row>
    <row r="138" spans="1:29" x14ac:dyDescent="0.35">
      <c r="A138" s="60" t="s">
        <v>0</v>
      </c>
      <c r="B138" s="85" t="s">
        <v>187</v>
      </c>
      <c r="C138" s="211" t="s">
        <v>6</v>
      </c>
      <c r="D138" s="211" t="s">
        <v>187</v>
      </c>
      <c r="E138" s="211"/>
      <c r="F138" s="211"/>
      <c r="G138" s="211"/>
      <c r="H138" s="211"/>
      <c r="I138" s="211"/>
      <c r="J138" s="211"/>
      <c r="K138" s="211"/>
      <c r="L138" s="212">
        <f>CDF!B2/1000</f>
        <v>3393</v>
      </c>
      <c r="M138" s="213"/>
      <c r="N138" s="212">
        <v>3443</v>
      </c>
      <c r="O138" s="213"/>
      <c r="P138" s="212">
        <f>CDF!I2/1000</f>
        <v>3443</v>
      </c>
      <c r="Q138" s="210"/>
      <c r="R138" s="82"/>
    </row>
    <row r="139" spans="1:29" x14ac:dyDescent="0.35">
      <c r="A139" s="60" t="s">
        <v>0</v>
      </c>
      <c r="B139" s="85" t="s">
        <v>188</v>
      </c>
      <c r="C139" s="211"/>
      <c r="D139" s="214"/>
      <c r="E139" s="211" t="s">
        <v>188</v>
      </c>
      <c r="F139" s="211"/>
      <c r="G139" s="211"/>
      <c r="H139" s="211"/>
      <c r="I139" s="211"/>
      <c r="J139" s="211"/>
      <c r="K139" s="211"/>
      <c r="L139" s="212">
        <f>CDF!B3/1000</f>
        <v>7</v>
      </c>
      <c r="M139" s="213"/>
      <c r="N139" s="212">
        <v>7</v>
      </c>
      <c r="O139" s="213"/>
      <c r="P139" s="212">
        <f>CDF!I3/1000</f>
        <v>7</v>
      </c>
      <c r="Q139" s="218"/>
      <c r="R139" s="117"/>
    </row>
    <row r="140" spans="1:29" x14ac:dyDescent="0.35">
      <c r="A140" s="60" t="s">
        <v>0</v>
      </c>
      <c r="B140" s="85" t="s">
        <v>189</v>
      </c>
      <c r="C140" s="211"/>
      <c r="D140" s="211" t="s">
        <v>476</v>
      </c>
      <c r="E140" s="211"/>
      <c r="F140" s="211"/>
      <c r="G140" s="211"/>
      <c r="H140" s="211"/>
      <c r="I140" s="211"/>
      <c r="J140" s="211"/>
      <c r="K140" s="211"/>
      <c r="L140" s="212">
        <f>CDF!B11/1000</f>
        <v>25</v>
      </c>
      <c r="M140" s="213"/>
      <c r="N140" s="212">
        <v>25</v>
      </c>
      <c r="O140" s="213"/>
      <c r="P140" s="212">
        <f>CDF!I11/1000</f>
        <v>25</v>
      </c>
      <c r="Q140" s="218"/>
      <c r="R140" s="117"/>
      <c r="S140" s="60" t="s">
        <v>6</v>
      </c>
    </row>
    <row r="141" spans="1:29" x14ac:dyDescent="0.35">
      <c r="A141" s="60" t="s">
        <v>0</v>
      </c>
      <c r="B141" s="83" t="s">
        <v>190</v>
      </c>
      <c r="C141" s="211"/>
      <c r="D141" s="211" t="s">
        <v>190</v>
      </c>
      <c r="E141" s="211"/>
      <c r="F141" s="211"/>
      <c r="G141" s="211"/>
      <c r="H141" s="211"/>
      <c r="I141" s="211"/>
      <c r="J141" s="211"/>
      <c r="K141" s="211"/>
      <c r="L141" s="212">
        <v>0</v>
      </c>
      <c r="M141" s="213"/>
      <c r="N141" s="212">
        <v>0</v>
      </c>
      <c r="O141" s="213"/>
      <c r="P141" s="212">
        <v>0</v>
      </c>
      <c r="Q141" s="218"/>
      <c r="R141" s="117" t="s">
        <v>6</v>
      </c>
    </row>
    <row r="142" spans="1:29" x14ac:dyDescent="0.35">
      <c r="B142" s="83"/>
      <c r="C142" s="211"/>
      <c r="D142" s="211" t="s">
        <v>477</v>
      </c>
      <c r="E142" s="211"/>
      <c r="F142" s="211"/>
      <c r="G142" s="211"/>
      <c r="H142" s="211"/>
      <c r="I142" s="211"/>
      <c r="J142" s="211"/>
      <c r="K142" s="211"/>
      <c r="L142" s="212">
        <f>CDF!B12/1000</f>
        <v>0</v>
      </c>
      <c r="M142" s="213"/>
      <c r="N142" s="212">
        <v>0</v>
      </c>
      <c r="O142" s="213"/>
      <c r="P142" s="212">
        <f>CDF!I12/1000</f>
        <v>295</v>
      </c>
      <c r="Q142" s="218"/>
      <c r="R142" s="117"/>
    </row>
    <row r="143" spans="1:29" x14ac:dyDescent="0.35">
      <c r="C143" s="215"/>
      <c r="D143" s="215" t="s">
        <v>478</v>
      </c>
      <c r="E143" s="215"/>
      <c r="F143" s="215"/>
      <c r="G143" s="215"/>
      <c r="H143" s="215"/>
      <c r="I143" s="215"/>
      <c r="J143" s="215"/>
      <c r="K143" s="215"/>
      <c r="L143" s="216">
        <f>CDF!B13/1000</f>
        <v>4990</v>
      </c>
      <c r="M143" s="217"/>
      <c r="N143" s="216">
        <v>0</v>
      </c>
      <c r="O143" s="217"/>
      <c r="P143" s="216">
        <f>CDF!I13/1000</f>
        <v>0</v>
      </c>
      <c r="Q143" s="217"/>
      <c r="AC143" s="99"/>
    </row>
    <row r="144" spans="1:29" x14ac:dyDescent="0.35">
      <c r="C144" s="215"/>
      <c r="D144" s="215" t="s">
        <v>479</v>
      </c>
      <c r="E144" s="215"/>
      <c r="F144" s="215"/>
      <c r="G144" s="215"/>
      <c r="H144" s="215"/>
      <c r="I144" s="215"/>
      <c r="J144" s="215"/>
      <c r="K144" s="215"/>
      <c r="L144" s="216">
        <f>CDF!B14/1000</f>
        <v>10</v>
      </c>
      <c r="M144" s="217"/>
      <c r="N144" s="216">
        <v>0</v>
      </c>
      <c r="O144" s="217"/>
      <c r="P144" s="216">
        <f>CDF!I4/1000</f>
        <v>0</v>
      </c>
      <c r="Q144" s="217"/>
    </row>
    <row r="145" spans="1:25" x14ac:dyDescent="0.35">
      <c r="A145" s="60" t="s">
        <v>0</v>
      </c>
      <c r="B145" s="83" t="s">
        <v>191</v>
      </c>
      <c r="C145" s="211"/>
      <c r="D145" s="211"/>
      <c r="E145" s="211" t="s">
        <v>192</v>
      </c>
      <c r="F145" s="211"/>
      <c r="G145" s="211"/>
      <c r="H145" s="211"/>
      <c r="I145" s="211"/>
      <c r="J145" s="211"/>
      <c r="K145" s="211"/>
      <c r="L145" s="220">
        <f>SUM(L138:L144)</f>
        <v>8425</v>
      </c>
      <c r="M145" s="221"/>
      <c r="N145" s="220">
        <f>SUM(N138:N142)</f>
        <v>3475</v>
      </c>
      <c r="O145" s="221"/>
      <c r="P145" s="220">
        <f>SUM(P138:P142)</f>
        <v>3770</v>
      </c>
      <c r="Q145" s="218"/>
      <c r="R145" s="117"/>
      <c r="U145" s="98">
        <v>31345</v>
      </c>
      <c r="V145" s="98">
        <v>3365</v>
      </c>
      <c r="W145" s="98">
        <v>5042</v>
      </c>
      <c r="X145" s="98"/>
      <c r="Y145" s="98">
        <v>0</v>
      </c>
    </row>
    <row r="146" spans="1:25" x14ac:dyDescent="0.35">
      <c r="B146" s="83"/>
      <c r="C146" s="175"/>
      <c r="D146" s="175"/>
      <c r="E146" s="175"/>
      <c r="F146" s="175"/>
      <c r="G146" s="175"/>
      <c r="H146" s="188" t="s">
        <v>193</v>
      </c>
      <c r="I146" s="175"/>
      <c r="J146" s="175"/>
      <c r="K146" s="175"/>
      <c r="L146" s="203">
        <v>8425</v>
      </c>
      <c r="M146" s="177"/>
      <c r="N146" s="203">
        <v>3475</v>
      </c>
      <c r="O146" s="177"/>
      <c r="P146" s="203">
        <v>3770</v>
      </c>
      <c r="Q146" s="246"/>
      <c r="R146" s="117"/>
      <c r="U146" s="104"/>
      <c r="V146" s="104"/>
      <c r="W146" s="104"/>
      <c r="X146" s="104"/>
      <c r="Y146" s="104"/>
    </row>
    <row r="147" spans="1:25" x14ac:dyDescent="0.35">
      <c r="B147" s="83"/>
      <c r="C147" s="175"/>
      <c r="D147" s="175"/>
      <c r="E147" s="175"/>
      <c r="F147" s="175"/>
      <c r="G147" s="175"/>
      <c r="H147" s="188" t="s">
        <v>194</v>
      </c>
      <c r="I147" s="175"/>
      <c r="J147" s="175"/>
      <c r="K147" s="175"/>
      <c r="L147" s="181">
        <f>L145-L146</f>
        <v>0</v>
      </c>
      <c r="M147" s="177"/>
      <c r="N147" s="181">
        <f>N145-N146</f>
        <v>0</v>
      </c>
      <c r="O147" s="177"/>
      <c r="P147" s="181">
        <f>P145-P146</f>
        <v>0</v>
      </c>
      <c r="Q147" s="246"/>
      <c r="R147" s="117"/>
      <c r="U147" s="104"/>
      <c r="V147" s="104"/>
      <c r="W147" s="104"/>
      <c r="X147" s="104"/>
      <c r="Y147" s="104"/>
    </row>
    <row r="148" spans="1:25" s="90" customFormat="1" x14ac:dyDescent="0.35">
      <c r="A148" s="90" t="s">
        <v>0</v>
      </c>
      <c r="B148" s="91" t="s">
        <v>36</v>
      </c>
      <c r="C148" s="92" t="s">
        <v>36</v>
      </c>
      <c r="D148" s="92"/>
      <c r="E148" s="92"/>
      <c r="F148" s="92"/>
      <c r="G148" s="92"/>
      <c r="H148" s="92"/>
      <c r="I148" s="92"/>
      <c r="J148" s="92"/>
      <c r="K148" s="92"/>
      <c r="L148" s="242" t="s">
        <v>6</v>
      </c>
      <c r="M148" s="109"/>
      <c r="N148" s="242"/>
      <c r="O148" s="109"/>
      <c r="P148" s="242"/>
      <c r="Q148" s="94"/>
      <c r="R148" s="94"/>
    </row>
    <row r="149" spans="1:25" x14ac:dyDescent="0.35">
      <c r="A149" s="60" t="s">
        <v>0</v>
      </c>
      <c r="B149" s="85" t="s">
        <v>37</v>
      </c>
      <c r="C149" s="211" t="s">
        <v>6</v>
      </c>
      <c r="D149" s="211" t="s">
        <v>37</v>
      </c>
      <c r="E149" s="211"/>
      <c r="F149" s="211"/>
      <c r="G149" s="211"/>
      <c r="H149" s="211"/>
      <c r="I149" s="211"/>
      <c r="J149" s="211"/>
      <c r="K149" s="211"/>
      <c r="L149" s="212">
        <f>HOME!B2/1000</f>
        <v>1347.3</v>
      </c>
      <c r="M149" s="219"/>
      <c r="N149" s="212">
        <v>1347.3</v>
      </c>
      <c r="O149" s="219"/>
      <c r="P149" s="212">
        <f>HOME!I2/1000</f>
        <v>1846.3</v>
      </c>
      <c r="Q149" s="210"/>
      <c r="R149" s="82"/>
    </row>
    <row r="150" spans="1:25" x14ac:dyDescent="0.35">
      <c r="A150" s="60" t="s">
        <v>0</v>
      </c>
      <c r="B150" s="85" t="s">
        <v>38</v>
      </c>
      <c r="C150" s="211"/>
      <c r="D150" s="211" t="s">
        <v>38</v>
      </c>
      <c r="E150" s="211"/>
      <c r="F150" s="211"/>
      <c r="G150" s="211"/>
      <c r="H150" s="211"/>
      <c r="I150" s="211"/>
      <c r="J150" s="211"/>
      <c r="K150" s="211"/>
      <c r="L150" s="212">
        <f>HOME!B3/1000</f>
        <v>2.7</v>
      </c>
      <c r="M150" s="219"/>
      <c r="N150" s="212">
        <v>2.7</v>
      </c>
      <c r="O150" s="219"/>
      <c r="P150" s="212">
        <f>HOME!I3/1000</f>
        <v>3.7</v>
      </c>
      <c r="Q150" s="210"/>
      <c r="R150" s="82"/>
    </row>
    <row r="151" spans="1:25" x14ac:dyDescent="0.35">
      <c r="A151" s="60" t="s">
        <v>0</v>
      </c>
      <c r="B151" s="83" t="s">
        <v>39</v>
      </c>
      <c r="C151" s="211"/>
      <c r="D151" s="211"/>
      <c r="E151" s="211" t="s">
        <v>195</v>
      </c>
      <c r="F151" s="211"/>
      <c r="G151" s="211"/>
      <c r="H151" s="211"/>
      <c r="I151" s="211"/>
      <c r="J151" s="211"/>
      <c r="K151" s="211"/>
      <c r="L151" s="212">
        <f>SUM(L149:L150)</f>
        <v>1350</v>
      </c>
      <c r="M151" s="219"/>
      <c r="N151" s="212">
        <v>1350</v>
      </c>
      <c r="O151" s="219"/>
      <c r="P151" s="212">
        <f>SUM(P149:P150)</f>
        <v>1850</v>
      </c>
      <c r="Q151" s="210"/>
      <c r="R151" s="82"/>
      <c r="U151" s="129">
        <v>1362</v>
      </c>
      <c r="V151" s="98">
        <v>1362</v>
      </c>
      <c r="W151" s="98">
        <v>1362</v>
      </c>
      <c r="Y151" s="98">
        <v>0</v>
      </c>
    </row>
    <row r="152" spans="1:25" x14ac:dyDescent="0.35">
      <c r="B152" s="83"/>
      <c r="C152" s="175"/>
      <c r="D152" s="175"/>
      <c r="E152" s="175"/>
      <c r="F152" s="175"/>
      <c r="G152" s="175"/>
      <c r="H152" s="188" t="s">
        <v>196</v>
      </c>
      <c r="I152" s="175"/>
      <c r="J152" s="175"/>
      <c r="K152" s="175"/>
      <c r="L152" s="203">
        <v>1350</v>
      </c>
      <c r="M152" s="177"/>
      <c r="N152" s="203">
        <v>1350</v>
      </c>
      <c r="O152" s="177"/>
      <c r="P152" s="203">
        <v>1850</v>
      </c>
      <c r="Q152" s="246"/>
      <c r="R152" s="117"/>
      <c r="U152" s="104"/>
      <c r="V152" s="104"/>
      <c r="W152" s="104"/>
      <c r="X152" s="104"/>
      <c r="Y152" s="104"/>
    </row>
    <row r="153" spans="1:25" x14ac:dyDescent="0.35">
      <c r="B153" s="83"/>
      <c r="C153" s="175"/>
      <c r="D153" s="175"/>
      <c r="E153" s="175"/>
      <c r="F153" s="175"/>
      <c r="G153" s="175"/>
      <c r="H153" s="188" t="s">
        <v>194</v>
      </c>
      <c r="I153" s="175"/>
      <c r="J153" s="175"/>
      <c r="K153" s="175"/>
      <c r="L153" s="181">
        <f>L151-L152</f>
        <v>0</v>
      </c>
      <c r="M153" s="177"/>
      <c r="N153" s="181">
        <f>N151-N152</f>
        <v>0</v>
      </c>
      <c r="O153" s="177"/>
      <c r="P153" s="181">
        <f>P151-P152</f>
        <v>0</v>
      </c>
      <c r="Q153" s="246"/>
      <c r="R153" s="117"/>
      <c r="U153" s="104"/>
      <c r="V153" s="104"/>
      <c r="W153" s="104"/>
      <c r="X153" s="104"/>
      <c r="Y153" s="104"/>
    </row>
    <row r="154" spans="1:25" s="90" customFormat="1" x14ac:dyDescent="0.35">
      <c r="A154" s="90" t="s">
        <v>0</v>
      </c>
      <c r="B154" s="91" t="s">
        <v>40</v>
      </c>
      <c r="C154" s="92" t="s">
        <v>40</v>
      </c>
      <c r="D154" s="92"/>
      <c r="E154" s="92"/>
      <c r="F154" s="92"/>
      <c r="G154" s="92"/>
      <c r="H154" s="92"/>
      <c r="I154" s="92"/>
      <c r="J154" s="92"/>
      <c r="K154" s="92"/>
      <c r="L154" s="242" t="s">
        <v>6</v>
      </c>
      <c r="M154" s="109"/>
      <c r="N154" s="242" t="s">
        <v>6</v>
      </c>
      <c r="O154" s="109"/>
      <c r="P154" s="242" t="s">
        <v>6</v>
      </c>
      <c r="Q154" s="94"/>
      <c r="R154" s="94"/>
    </row>
    <row r="155" spans="1:25" x14ac:dyDescent="0.35">
      <c r="A155" s="60" t="s">
        <v>0</v>
      </c>
      <c r="B155" s="85" t="s">
        <v>41</v>
      </c>
      <c r="C155" s="211"/>
      <c r="D155" s="211" t="s">
        <v>41</v>
      </c>
      <c r="E155" s="211"/>
      <c r="F155" s="211"/>
      <c r="G155" s="211"/>
      <c r="H155" s="211"/>
      <c r="I155" s="211"/>
      <c r="J155" s="211"/>
      <c r="K155" s="211"/>
      <c r="L155" s="212" t="s">
        <v>42</v>
      </c>
      <c r="M155" s="213"/>
      <c r="N155" s="212" t="s">
        <v>42</v>
      </c>
      <c r="O155" s="213"/>
      <c r="P155" s="212" t="s">
        <v>42</v>
      </c>
      <c r="Q155" s="210"/>
      <c r="R155" s="82"/>
    </row>
    <row r="156" spans="1:25" s="90" customFormat="1" x14ac:dyDescent="0.35">
      <c r="A156" s="90" t="s">
        <v>0</v>
      </c>
      <c r="B156" s="91" t="s">
        <v>43</v>
      </c>
      <c r="C156" s="92" t="s">
        <v>43</v>
      </c>
      <c r="D156" s="92"/>
      <c r="E156" s="92"/>
      <c r="F156" s="92"/>
      <c r="G156" s="92"/>
      <c r="H156" s="92"/>
      <c r="I156" s="92"/>
      <c r="J156" s="92"/>
      <c r="K156" s="92"/>
      <c r="L156" s="242" t="s">
        <v>6</v>
      </c>
      <c r="M156" s="109"/>
      <c r="N156" s="242" t="s">
        <v>6</v>
      </c>
      <c r="O156" s="109"/>
      <c r="P156" s="242" t="s">
        <v>6</v>
      </c>
      <c r="Q156" s="94"/>
      <c r="R156" s="94"/>
    </row>
    <row r="157" spans="1:25" x14ac:dyDescent="0.35">
      <c r="A157" s="60" t="s">
        <v>0</v>
      </c>
      <c r="B157" s="85" t="s">
        <v>44</v>
      </c>
      <c r="C157" s="211" t="s">
        <v>6</v>
      </c>
      <c r="D157" s="211" t="s">
        <v>44</v>
      </c>
      <c r="E157" s="211"/>
      <c r="F157" s="211"/>
      <c r="G157" s="211"/>
      <c r="H157" s="211"/>
      <c r="I157" s="211"/>
      <c r="J157" s="211"/>
      <c r="K157" s="211"/>
      <c r="L157" s="212">
        <f>SHOP!B2/1000</f>
        <v>10</v>
      </c>
      <c r="M157" s="213"/>
      <c r="N157" s="212">
        <v>10</v>
      </c>
      <c r="O157" s="213"/>
      <c r="P157" s="212">
        <f>SHOP!I2/1000</f>
        <v>10</v>
      </c>
      <c r="Q157" s="210"/>
      <c r="R157" s="82"/>
    </row>
    <row r="158" spans="1:25" x14ac:dyDescent="0.35">
      <c r="A158" s="60" t="s">
        <v>0</v>
      </c>
      <c r="B158" s="85" t="s">
        <v>45</v>
      </c>
      <c r="C158" s="214"/>
      <c r="D158" s="211" t="s">
        <v>45</v>
      </c>
      <c r="E158" s="211"/>
      <c r="F158" s="211"/>
      <c r="G158" s="211"/>
      <c r="H158" s="211"/>
      <c r="I158" s="211"/>
      <c r="J158" s="211"/>
      <c r="K158" s="211"/>
      <c r="L158" s="212">
        <f>SHOP!B3/1000</f>
        <v>36</v>
      </c>
      <c r="M158" s="213"/>
      <c r="N158" s="212">
        <v>41</v>
      </c>
      <c r="O158" s="213"/>
      <c r="P158" s="212">
        <f>SHOP!I3/1000</f>
        <v>41</v>
      </c>
      <c r="Q158" s="210"/>
      <c r="R158" s="82"/>
    </row>
    <row r="159" spans="1:25" x14ac:dyDescent="0.35">
      <c r="A159" s="60" t="s">
        <v>0</v>
      </c>
      <c r="B159" s="85" t="s">
        <v>46</v>
      </c>
      <c r="C159" s="214"/>
      <c r="D159" s="211" t="s">
        <v>46</v>
      </c>
      <c r="E159" s="211"/>
      <c r="F159" s="211"/>
      <c r="G159" s="211"/>
      <c r="H159" s="211"/>
      <c r="I159" s="211"/>
      <c r="J159" s="211"/>
      <c r="K159" s="211"/>
      <c r="L159" s="212">
        <f>SHOP!B4/1000</f>
        <v>5</v>
      </c>
      <c r="M159" s="213"/>
      <c r="N159" s="212">
        <v>5</v>
      </c>
      <c r="O159" s="213"/>
      <c r="P159" s="212">
        <f>SHOP!I4/1000</f>
        <v>5</v>
      </c>
      <c r="Q159" s="210"/>
      <c r="R159" s="82"/>
    </row>
    <row r="160" spans="1:25" x14ac:dyDescent="0.35">
      <c r="B160" s="85"/>
      <c r="C160" s="214"/>
      <c r="D160" s="211" t="s">
        <v>197</v>
      </c>
      <c r="E160" s="211"/>
      <c r="F160" s="211"/>
      <c r="G160" s="211"/>
      <c r="H160" s="211"/>
      <c r="I160" s="211"/>
      <c r="J160" s="211"/>
      <c r="K160" s="211"/>
      <c r="L160" s="212">
        <f>SHOP!B5/1000</f>
        <v>4</v>
      </c>
      <c r="M160" s="213"/>
      <c r="N160" s="212">
        <v>4</v>
      </c>
      <c r="O160" s="213"/>
      <c r="P160" s="212">
        <f>SHOP!I5/1000</f>
        <v>4</v>
      </c>
      <c r="Q160" s="210"/>
      <c r="R160" s="82"/>
    </row>
    <row r="161" spans="1:25" x14ac:dyDescent="0.35">
      <c r="A161" s="60" t="s">
        <v>0</v>
      </c>
      <c r="B161" s="87" t="s">
        <v>47</v>
      </c>
      <c r="C161" s="214"/>
      <c r="D161" s="211"/>
      <c r="E161" s="211" t="s">
        <v>47</v>
      </c>
      <c r="F161" s="211"/>
      <c r="G161" s="211"/>
      <c r="H161" s="211"/>
      <c r="I161" s="211"/>
      <c r="J161" s="211"/>
      <c r="K161" s="211"/>
      <c r="L161" s="212">
        <f>SUM(L157:L160)</f>
        <v>55</v>
      </c>
      <c r="M161" s="213"/>
      <c r="N161" s="212">
        <f>SUM(N157:N160)</f>
        <v>60</v>
      </c>
      <c r="O161" s="213"/>
      <c r="P161" s="212">
        <f>SUM(P157:P160)</f>
        <v>60</v>
      </c>
      <c r="Q161" s="210"/>
      <c r="R161" s="82"/>
      <c r="U161" s="129">
        <v>54</v>
      </c>
      <c r="V161" s="98">
        <v>54</v>
      </c>
      <c r="W161" s="98">
        <v>54</v>
      </c>
      <c r="Y161" s="98">
        <v>0</v>
      </c>
    </row>
    <row r="162" spans="1:25" x14ac:dyDescent="0.35">
      <c r="B162" s="87"/>
      <c r="C162" s="202"/>
      <c r="D162" s="175"/>
      <c r="E162" s="175"/>
      <c r="F162" s="175"/>
      <c r="G162" s="175"/>
      <c r="H162" s="175" t="s">
        <v>198</v>
      </c>
      <c r="I162" s="175"/>
      <c r="J162" s="175"/>
      <c r="K162" s="175"/>
      <c r="L162" s="180">
        <v>55</v>
      </c>
      <c r="M162" s="247"/>
      <c r="N162" s="180">
        <v>60</v>
      </c>
      <c r="O162" s="247"/>
      <c r="P162" s="180">
        <v>60</v>
      </c>
      <c r="Q162" s="178"/>
      <c r="R162" s="82"/>
      <c r="U162" s="104"/>
      <c r="V162" s="104"/>
      <c r="W162" s="104"/>
      <c r="Y162" s="104"/>
    </row>
    <row r="163" spans="1:25" x14ac:dyDescent="0.35">
      <c r="B163" s="87"/>
      <c r="C163" s="202"/>
      <c r="D163" s="175"/>
      <c r="E163" s="175"/>
      <c r="F163" s="175"/>
      <c r="G163" s="175"/>
      <c r="H163" s="175" t="s">
        <v>154</v>
      </c>
      <c r="I163" s="175"/>
      <c r="J163" s="175"/>
      <c r="K163" s="175"/>
      <c r="L163" s="180">
        <f>L161-L162</f>
        <v>0</v>
      </c>
      <c r="M163" s="247"/>
      <c r="N163" s="180">
        <f>N161-N162</f>
        <v>0</v>
      </c>
      <c r="O163" s="247"/>
      <c r="P163" s="180">
        <f>P161-P162</f>
        <v>0</v>
      </c>
      <c r="Q163" s="178"/>
      <c r="R163" s="82"/>
      <c r="U163" s="104"/>
      <c r="V163" s="104"/>
      <c r="W163" s="104"/>
      <c r="Y163" s="104"/>
    </row>
    <row r="164" spans="1:25" x14ac:dyDescent="0.35">
      <c r="A164" s="60" t="s">
        <v>0</v>
      </c>
      <c r="B164" s="83" t="s">
        <v>48</v>
      </c>
      <c r="C164" s="84" t="s">
        <v>48</v>
      </c>
      <c r="D164" s="84"/>
      <c r="E164" s="84"/>
      <c r="F164" s="84"/>
      <c r="G164" s="84"/>
      <c r="H164" s="84"/>
      <c r="I164" s="84"/>
      <c r="J164" s="84"/>
      <c r="K164" s="84"/>
      <c r="L164" s="64" t="s">
        <v>6</v>
      </c>
      <c r="M164" s="80"/>
      <c r="N164" s="64" t="s">
        <v>6</v>
      </c>
      <c r="O164" s="80"/>
      <c r="P164" s="64" t="s">
        <v>6</v>
      </c>
      <c r="Q164" s="82"/>
      <c r="R164" s="82"/>
    </row>
    <row r="165" spans="1:25" x14ac:dyDescent="0.35">
      <c r="A165" s="60" t="s">
        <v>0</v>
      </c>
      <c r="B165" s="85" t="s">
        <v>199</v>
      </c>
      <c r="C165" s="182"/>
      <c r="D165" s="182" t="s">
        <v>199</v>
      </c>
      <c r="E165" s="182"/>
      <c r="F165" s="182"/>
      <c r="G165" s="182"/>
      <c r="H165" s="182"/>
      <c r="I165" s="182"/>
      <c r="J165" s="182"/>
      <c r="K165" s="182"/>
      <c r="L165" s="183">
        <f>Homeless!B2/1000</f>
        <v>2350</v>
      </c>
      <c r="M165" s="184"/>
      <c r="N165" s="183">
        <v>2569</v>
      </c>
      <c r="O165" s="184"/>
      <c r="P165" s="183">
        <f>Homeless!I2/1000</f>
        <v>3069</v>
      </c>
      <c r="Q165" s="185"/>
      <c r="R165" s="82"/>
    </row>
    <row r="166" spans="1:25" x14ac:dyDescent="0.35">
      <c r="A166" s="60" t="s">
        <v>0</v>
      </c>
      <c r="B166" s="85" t="s">
        <v>200</v>
      </c>
      <c r="C166" s="182"/>
      <c r="D166" s="182" t="s">
        <v>201</v>
      </c>
      <c r="E166" s="182"/>
      <c r="F166" s="182"/>
      <c r="G166" s="182"/>
      <c r="H166" s="182"/>
      <c r="I166" s="182"/>
      <c r="J166" s="182"/>
      <c r="K166" s="182"/>
      <c r="L166" s="183">
        <f>Homeless!B3/1000</f>
        <v>290</v>
      </c>
      <c r="M166" s="184"/>
      <c r="N166" s="183">
        <v>290</v>
      </c>
      <c r="O166" s="184"/>
      <c r="P166" s="183">
        <f>Homeless!I3/1000</f>
        <v>290</v>
      </c>
      <c r="Q166" s="185"/>
      <c r="R166" s="82"/>
    </row>
    <row r="167" spans="1:25" x14ac:dyDescent="0.35">
      <c r="A167" s="60" t="s">
        <v>0</v>
      </c>
      <c r="B167" s="85" t="s">
        <v>202</v>
      </c>
      <c r="C167" s="182"/>
      <c r="D167" s="182" t="s">
        <v>203</v>
      </c>
      <c r="E167" s="182"/>
      <c r="F167" s="182"/>
      <c r="G167" s="182"/>
      <c r="H167" s="182"/>
      <c r="I167" s="182"/>
      <c r="J167" s="182"/>
      <c r="K167" s="182"/>
      <c r="L167" s="183">
        <f>Homeless!B4/1000</f>
        <v>7</v>
      </c>
      <c r="M167" s="184"/>
      <c r="N167" s="183">
        <v>7</v>
      </c>
      <c r="O167" s="184"/>
      <c r="P167" s="183">
        <f>Homeless!I4/1000</f>
        <v>7</v>
      </c>
      <c r="Q167" s="185"/>
      <c r="R167" s="82"/>
    </row>
    <row r="168" spans="1:25" x14ac:dyDescent="0.35">
      <c r="B168" s="85"/>
      <c r="C168" s="182"/>
      <c r="D168" s="182" t="s">
        <v>204</v>
      </c>
      <c r="E168" s="182"/>
      <c r="F168" s="182"/>
      <c r="G168" s="182"/>
      <c r="H168" s="182"/>
      <c r="I168" s="182"/>
      <c r="J168" s="182"/>
      <c r="K168" s="182"/>
      <c r="L168" s="183">
        <f>Homeless!B5/1000</f>
        <v>70</v>
      </c>
      <c r="M168" s="184"/>
      <c r="N168" s="183">
        <v>72</v>
      </c>
      <c r="O168" s="184"/>
      <c r="P168" s="183">
        <f>Homeless!I5/1000</f>
        <v>82</v>
      </c>
      <c r="Q168" s="185"/>
      <c r="R168" s="82"/>
    </row>
    <row r="169" spans="1:25" x14ac:dyDescent="0.35">
      <c r="B169" s="85"/>
      <c r="C169" s="182"/>
      <c r="D169" s="182" t="s">
        <v>205</v>
      </c>
      <c r="E169" s="182"/>
      <c r="F169" s="182"/>
      <c r="G169" s="182"/>
      <c r="H169" s="182"/>
      <c r="I169" s="182"/>
      <c r="J169" s="182"/>
      <c r="K169" s="182"/>
      <c r="L169" s="183">
        <f>Homeless!B6/1000</f>
        <v>10</v>
      </c>
      <c r="M169" s="184"/>
      <c r="N169" s="183">
        <v>10</v>
      </c>
      <c r="O169" s="184"/>
      <c r="P169" s="183">
        <f>Homeless!I6/1000</f>
        <v>0</v>
      </c>
      <c r="Q169" s="185"/>
      <c r="R169" s="82"/>
    </row>
    <row r="170" spans="1:25" x14ac:dyDescent="0.35">
      <c r="B170" s="85"/>
      <c r="C170" s="182"/>
      <c r="D170" s="182" t="s">
        <v>480</v>
      </c>
      <c r="E170" s="182"/>
      <c r="F170" s="182"/>
      <c r="G170" s="182"/>
      <c r="H170" s="182"/>
      <c r="I170" s="182"/>
      <c r="J170" s="182"/>
      <c r="K170" s="182"/>
      <c r="L170" s="183">
        <f>Homeless!B7/1000</f>
        <v>0</v>
      </c>
      <c r="M170" s="184"/>
      <c r="N170" s="183">
        <v>0</v>
      </c>
      <c r="O170" s="184"/>
      <c r="P170" s="183">
        <f>Homeless!I7/1000</f>
        <v>0</v>
      </c>
      <c r="Q170" s="185"/>
      <c r="R170" s="82"/>
    </row>
    <row r="171" spans="1:25" x14ac:dyDescent="0.35">
      <c r="B171" s="85"/>
      <c r="C171" s="182"/>
      <c r="D171" s="182" t="s">
        <v>481</v>
      </c>
      <c r="E171" s="182"/>
      <c r="F171" s="182"/>
      <c r="G171" s="182"/>
      <c r="H171" s="182"/>
      <c r="I171" s="182"/>
      <c r="J171" s="182"/>
      <c r="K171" s="182"/>
      <c r="L171" s="183">
        <f>Homeless!B8/1000</f>
        <v>0</v>
      </c>
      <c r="M171" s="184"/>
      <c r="N171" s="183">
        <v>0</v>
      </c>
      <c r="O171" s="184"/>
      <c r="P171" s="183">
        <f>Homeless!I8/1000</f>
        <v>0</v>
      </c>
      <c r="Q171" s="185"/>
      <c r="R171" s="82"/>
    </row>
    <row r="172" spans="1:25" x14ac:dyDescent="0.35">
      <c r="B172" s="85"/>
      <c r="C172" s="182"/>
      <c r="D172" s="182" t="s">
        <v>621</v>
      </c>
      <c r="E172" s="182"/>
      <c r="F172" s="182"/>
      <c r="G172" s="182"/>
      <c r="H172" s="182"/>
      <c r="I172" s="182"/>
      <c r="J172" s="182"/>
      <c r="K172" s="182"/>
      <c r="L172" s="183" t="s">
        <v>482</v>
      </c>
      <c r="M172" s="184"/>
      <c r="N172" s="183">
        <v>0</v>
      </c>
      <c r="O172" s="184"/>
      <c r="P172" s="183">
        <f>Homeless!I9/1000</f>
        <v>0</v>
      </c>
      <c r="Q172" s="185"/>
      <c r="R172" s="82"/>
    </row>
    <row r="173" spans="1:25" x14ac:dyDescent="0.35">
      <c r="B173" s="85"/>
      <c r="C173" s="182"/>
      <c r="D173" s="182" t="s">
        <v>622</v>
      </c>
      <c r="E173" s="182"/>
      <c r="F173" s="182"/>
      <c r="G173" s="182"/>
      <c r="H173" s="182"/>
      <c r="I173" s="182"/>
      <c r="J173" s="182"/>
      <c r="K173" s="182"/>
      <c r="L173" s="183">
        <f>Homeless!B10/1000</f>
        <v>50</v>
      </c>
      <c r="M173" s="184"/>
      <c r="N173" s="183">
        <v>52</v>
      </c>
      <c r="O173" s="184"/>
      <c r="P173" s="183">
        <f>Homeless!I10/1000</f>
        <v>52</v>
      </c>
      <c r="Q173" s="185"/>
      <c r="R173" s="82"/>
    </row>
    <row r="174" spans="1:25" x14ac:dyDescent="0.35">
      <c r="B174" s="85"/>
      <c r="C174" s="182"/>
      <c r="D174" s="182" t="s">
        <v>623</v>
      </c>
      <c r="E174" s="182"/>
      <c r="F174" s="182"/>
      <c r="G174" s="182"/>
      <c r="H174" s="182"/>
      <c r="I174" s="182"/>
      <c r="J174" s="182"/>
      <c r="K174" s="182"/>
      <c r="L174" s="183">
        <f>Homeless!B11/1000</f>
        <v>0</v>
      </c>
      <c r="M174" s="184"/>
      <c r="N174" s="183">
        <v>0</v>
      </c>
      <c r="O174" s="184"/>
      <c r="P174" s="183">
        <f>Homeless!I11/1000</f>
        <v>0</v>
      </c>
      <c r="Q174" s="185"/>
      <c r="R174" s="82"/>
    </row>
    <row r="175" spans="1:25" x14ac:dyDescent="0.35">
      <c r="B175" s="85"/>
      <c r="C175" s="182"/>
      <c r="D175" s="182" t="s">
        <v>624</v>
      </c>
      <c r="E175" s="182"/>
      <c r="F175" s="182"/>
      <c r="G175" s="182"/>
      <c r="H175" s="182"/>
      <c r="I175" s="182"/>
      <c r="J175" s="182"/>
      <c r="K175" s="182"/>
      <c r="L175" s="183">
        <f>Homeless!B12/1000</f>
        <v>0</v>
      </c>
      <c r="M175" s="184"/>
      <c r="N175" s="183">
        <v>0</v>
      </c>
      <c r="O175" s="184"/>
      <c r="P175" s="183">
        <f>Homeless!I12/1000</f>
        <v>0</v>
      </c>
      <c r="Q175" s="185"/>
      <c r="R175" s="82"/>
    </row>
    <row r="176" spans="1:25" x14ac:dyDescent="0.35">
      <c r="B176" s="85"/>
      <c r="C176" s="182"/>
      <c r="D176" s="182" t="s">
        <v>498</v>
      </c>
      <c r="E176" s="182"/>
      <c r="F176" s="182"/>
      <c r="G176" s="182"/>
      <c r="H176" s="182"/>
      <c r="I176" s="182"/>
      <c r="J176" s="182"/>
      <c r="K176" s="182"/>
      <c r="L176" s="183">
        <v>4000</v>
      </c>
      <c r="M176" s="184"/>
      <c r="N176" s="183">
        <v>0</v>
      </c>
      <c r="O176" s="184"/>
      <c r="P176" s="183">
        <v>0</v>
      </c>
      <c r="Q176" s="185"/>
      <c r="R176" s="82"/>
    </row>
    <row r="177" spans="1:25" x14ac:dyDescent="0.35">
      <c r="A177" s="60" t="s">
        <v>0</v>
      </c>
      <c r="B177" s="83" t="s">
        <v>206</v>
      </c>
      <c r="C177" s="223"/>
      <c r="D177" s="182"/>
      <c r="E177" s="182" t="s">
        <v>207</v>
      </c>
      <c r="F177" s="182"/>
      <c r="G177" s="182"/>
      <c r="H177" s="182"/>
      <c r="I177" s="182"/>
      <c r="J177" s="182"/>
      <c r="K177" s="182"/>
      <c r="L177" s="183">
        <f>SUM(L165:L176)</f>
        <v>6777</v>
      </c>
      <c r="M177" s="184"/>
      <c r="N177" s="183">
        <f>SUM(N165:N176)</f>
        <v>3000</v>
      </c>
      <c r="O177" s="184"/>
      <c r="P177" s="183">
        <f>SUM(P165:P176)</f>
        <v>3500</v>
      </c>
      <c r="Q177" s="185"/>
      <c r="R177" s="82"/>
      <c r="U177" s="129">
        <v>2513</v>
      </c>
      <c r="V177" s="98">
        <v>2513</v>
      </c>
      <c r="W177" s="98">
        <v>2513</v>
      </c>
      <c r="Y177" s="98">
        <v>2599</v>
      </c>
    </row>
    <row r="178" spans="1:25" x14ac:dyDescent="0.35">
      <c r="B178" s="83"/>
      <c r="C178" s="175"/>
      <c r="D178" s="175"/>
      <c r="E178" s="175"/>
      <c r="F178" s="175"/>
      <c r="G178" s="175"/>
      <c r="H178" s="188" t="s">
        <v>208</v>
      </c>
      <c r="I178" s="175"/>
      <c r="J178" s="175"/>
      <c r="K178" s="175"/>
      <c r="L178" s="203">
        <v>6777</v>
      </c>
      <c r="M178" s="177"/>
      <c r="N178" s="203">
        <v>3000</v>
      </c>
      <c r="O178" s="177"/>
      <c r="P178" s="203">
        <v>3500</v>
      </c>
      <c r="Q178" s="246"/>
      <c r="R178" s="117"/>
      <c r="U178" s="104"/>
      <c r="V178" s="104"/>
      <c r="W178" s="104"/>
      <c r="X178" s="104"/>
      <c r="Y178" s="104"/>
    </row>
    <row r="179" spans="1:25" x14ac:dyDescent="0.35">
      <c r="B179" s="83"/>
      <c r="C179" s="175"/>
      <c r="D179" s="175"/>
      <c r="E179" s="175"/>
      <c r="F179" s="175"/>
      <c r="G179" s="175"/>
      <c r="H179" s="188" t="s">
        <v>194</v>
      </c>
      <c r="I179" s="175"/>
      <c r="J179" s="175"/>
      <c r="K179" s="175"/>
      <c r="L179" s="181">
        <f>L177-L178</f>
        <v>0</v>
      </c>
      <c r="M179" s="177"/>
      <c r="N179" s="181">
        <f>N177-N178</f>
        <v>0</v>
      </c>
      <c r="O179" s="177"/>
      <c r="P179" s="181">
        <f>P177-P178</f>
        <v>0</v>
      </c>
      <c r="Q179" s="246"/>
      <c r="R179" s="117"/>
      <c r="U179" s="104"/>
      <c r="V179" s="104"/>
      <c r="W179" s="104"/>
      <c r="X179" s="104"/>
      <c r="Y179" s="104"/>
    </row>
    <row r="180" spans="1:25" x14ac:dyDescent="0.35">
      <c r="A180" s="60" t="s">
        <v>0</v>
      </c>
      <c r="B180" s="83" t="s">
        <v>49</v>
      </c>
      <c r="C180" s="168" t="s">
        <v>49</v>
      </c>
      <c r="D180" s="168"/>
      <c r="E180" s="168"/>
      <c r="F180" s="168"/>
      <c r="G180" s="168"/>
      <c r="H180" s="168"/>
      <c r="I180" s="168"/>
      <c r="J180" s="168"/>
      <c r="K180" s="168"/>
      <c r="L180" s="196"/>
      <c r="M180" s="197"/>
      <c r="N180" s="196"/>
      <c r="O180" s="197"/>
      <c r="P180" s="196"/>
      <c r="Q180" s="172"/>
      <c r="R180" s="82"/>
    </row>
    <row r="181" spans="1:25" x14ac:dyDescent="0.35">
      <c r="A181" s="60" t="s">
        <v>0</v>
      </c>
      <c r="B181" s="85" t="s">
        <v>50</v>
      </c>
      <c r="C181" s="168" t="s">
        <v>6</v>
      </c>
      <c r="D181" s="168" t="s">
        <v>50</v>
      </c>
      <c r="E181" s="168"/>
      <c r="F181" s="168"/>
      <c r="G181" s="168"/>
      <c r="H181" s="168"/>
      <c r="I181" s="168"/>
      <c r="J181" s="168"/>
      <c r="K181" s="168"/>
      <c r="L181" s="248">
        <f>HOPWA!B2/1000</f>
        <v>369</v>
      </c>
      <c r="M181" s="206"/>
      <c r="N181" s="248">
        <v>387</v>
      </c>
      <c r="O181" s="206"/>
      <c r="P181" s="248">
        <f>HOPWA!I2/1000</f>
        <v>405</v>
      </c>
      <c r="Q181" s="172"/>
      <c r="R181" s="82"/>
    </row>
    <row r="182" spans="1:25" x14ac:dyDescent="0.35">
      <c r="A182" s="60" t="s">
        <v>0</v>
      </c>
      <c r="B182" s="85" t="s">
        <v>209</v>
      </c>
      <c r="C182" s="168"/>
      <c r="D182" s="168" t="s">
        <v>209</v>
      </c>
      <c r="E182" s="168"/>
      <c r="F182" s="168"/>
      <c r="G182" s="168"/>
      <c r="H182" s="168"/>
      <c r="I182" s="168"/>
      <c r="J182" s="168"/>
      <c r="K182" s="168"/>
      <c r="L182" s="248">
        <f>HOPWA!B3/1000</f>
        <v>41</v>
      </c>
      <c r="M182" s="206"/>
      <c r="N182" s="248">
        <v>43</v>
      </c>
      <c r="O182" s="206"/>
      <c r="P182" s="248">
        <f>HOPWA!I3/1000</f>
        <v>45</v>
      </c>
      <c r="Q182" s="172"/>
      <c r="R182" s="132"/>
    </row>
    <row r="183" spans="1:25" x14ac:dyDescent="0.35">
      <c r="B183" s="85"/>
      <c r="C183" s="168"/>
      <c r="D183" s="168" t="s">
        <v>483</v>
      </c>
      <c r="E183" s="168"/>
      <c r="F183" s="168"/>
      <c r="G183" s="168"/>
      <c r="H183" s="168"/>
      <c r="I183" s="168"/>
      <c r="J183" s="168"/>
      <c r="K183" s="168"/>
      <c r="L183" s="248">
        <f>HOPWA!B4/1000</f>
        <v>0</v>
      </c>
      <c r="M183" s="206"/>
      <c r="N183" s="248">
        <v>0</v>
      </c>
      <c r="O183" s="206"/>
      <c r="P183" s="248">
        <f>HOPWA!I4/1000</f>
        <v>0</v>
      </c>
      <c r="Q183" s="172"/>
      <c r="R183" s="132"/>
    </row>
    <row r="184" spans="1:25" x14ac:dyDescent="0.35">
      <c r="B184" s="85"/>
      <c r="C184" s="168"/>
      <c r="D184" s="168" t="s">
        <v>484</v>
      </c>
      <c r="E184" s="168"/>
      <c r="F184" s="168"/>
      <c r="G184" s="168"/>
      <c r="H184" s="168"/>
      <c r="I184" s="168"/>
      <c r="J184" s="168"/>
      <c r="K184" s="168"/>
      <c r="L184" s="248">
        <f>HOPWA!B5/1000</f>
        <v>53.7</v>
      </c>
      <c r="M184" s="206"/>
      <c r="N184" s="248">
        <v>0</v>
      </c>
      <c r="O184" s="206"/>
      <c r="P184" s="248">
        <f>HOPWA!I5/1000</f>
        <v>0</v>
      </c>
      <c r="Q184" s="172"/>
      <c r="R184" s="132"/>
    </row>
    <row r="185" spans="1:25" x14ac:dyDescent="0.35">
      <c r="B185" s="85"/>
      <c r="C185" s="168"/>
      <c r="D185" s="168" t="s">
        <v>485</v>
      </c>
      <c r="E185" s="168"/>
      <c r="F185" s="168"/>
      <c r="G185" s="168"/>
      <c r="H185" s="168"/>
      <c r="I185" s="168"/>
      <c r="J185" s="168"/>
      <c r="K185" s="168"/>
      <c r="L185" s="248">
        <f>HOPWA!B6/1000</f>
        <v>10</v>
      </c>
      <c r="M185" s="206"/>
      <c r="N185" s="248">
        <v>0</v>
      </c>
      <c r="O185" s="206"/>
      <c r="P185" s="248">
        <f>HOPWA!I6/1000</f>
        <v>0</v>
      </c>
      <c r="Q185" s="172"/>
      <c r="R185" s="132"/>
    </row>
    <row r="186" spans="1:25" x14ac:dyDescent="0.35">
      <c r="B186" s="85"/>
      <c r="C186" s="168"/>
      <c r="D186" s="168" t="s">
        <v>486</v>
      </c>
      <c r="E186" s="168"/>
      <c r="F186" s="168"/>
      <c r="G186" s="168"/>
      <c r="H186" s="168"/>
      <c r="I186" s="168"/>
      <c r="J186" s="168"/>
      <c r="K186" s="168"/>
      <c r="L186" s="248">
        <f>HOPWA!B7/1000</f>
        <v>1.3</v>
      </c>
      <c r="M186" s="206"/>
      <c r="N186" s="248">
        <v>0</v>
      </c>
      <c r="O186" s="206"/>
      <c r="P186" s="248">
        <f>HOPWA!I7/1000</f>
        <v>0</v>
      </c>
      <c r="Q186" s="172"/>
      <c r="R186" s="132"/>
    </row>
    <row r="187" spans="1:25" x14ac:dyDescent="0.35">
      <c r="A187" s="60" t="s">
        <v>0</v>
      </c>
      <c r="B187" s="83" t="s">
        <v>210</v>
      </c>
      <c r="C187" s="96"/>
      <c r="D187" s="96"/>
      <c r="E187" s="96" t="s">
        <v>211</v>
      </c>
      <c r="F187" s="96"/>
      <c r="G187" s="96"/>
      <c r="H187" s="96"/>
      <c r="I187" s="96"/>
      <c r="J187" s="96"/>
      <c r="K187" s="96"/>
      <c r="L187" s="127">
        <f>SUM(L181:L186)</f>
        <v>475</v>
      </c>
      <c r="M187" s="133"/>
      <c r="N187" s="127">
        <f>SUM(N181:N186)</f>
        <v>430</v>
      </c>
      <c r="O187" s="133"/>
      <c r="P187" s="127">
        <f>SUM(P181:P186)</f>
        <v>450</v>
      </c>
      <c r="Q187" s="128"/>
      <c r="R187" s="132"/>
      <c r="U187" s="129">
        <v>375</v>
      </c>
      <c r="V187" s="98">
        <v>375</v>
      </c>
      <c r="W187" s="98">
        <v>375</v>
      </c>
      <c r="Y187" s="98">
        <v>330</v>
      </c>
    </row>
    <row r="188" spans="1:25" x14ac:dyDescent="0.35">
      <c r="B188" s="83"/>
      <c r="C188" s="175"/>
      <c r="D188" s="175"/>
      <c r="E188" s="175"/>
      <c r="F188" s="175"/>
      <c r="G188" s="175"/>
      <c r="H188" s="188" t="s">
        <v>212</v>
      </c>
      <c r="I188" s="175"/>
      <c r="J188" s="175"/>
      <c r="K188" s="175"/>
      <c r="L188" s="203">
        <v>475</v>
      </c>
      <c r="M188" s="177"/>
      <c r="N188" s="203">
        <v>430</v>
      </c>
      <c r="O188" s="177"/>
      <c r="P188" s="203">
        <v>450</v>
      </c>
      <c r="Q188" s="246"/>
      <c r="R188" s="117"/>
      <c r="U188" s="104"/>
      <c r="V188" s="104"/>
      <c r="W188" s="104"/>
      <c r="X188" s="104"/>
      <c r="Y188" s="104"/>
    </row>
    <row r="189" spans="1:25" x14ac:dyDescent="0.35">
      <c r="B189" s="83"/>
      <c r="C189" s="175"/>
      <c r="D189" s="175"/>
      <c r="E189" s="175"/>
      <c r="F189" s="175"/>
      <c r="G189" s="175"/>
      <c r="H189" s="188" t="s">
        <v>194</v>
      </c>
      <c r="I189" s="175"/>
      <c r="J189" s="175"/>
      <c r="K189" s="175"/>
      <c r="L189" s="181">
        <f>L187-L188</f>
        <v>0</v>
      </c>
      <c r="M189" s="177"/>
      <c r="N189" s="181">
        <f>N187-N188</f>
        <v>0</v>
      </c>
      <c r="O189" s="177"/>
      <c r="P189" s="181">
        <f>P187-P188</f>
        <v>0</v>
      </c>
      <c r="Q189" s="246"/>
      <c r="R189" s="117"/>
      <c r="U189" s="104"/>
      <c r="V189" s="104"/>
      <c r="W189" s="104"/>
      <c r="X189" s="104"/>
      <c r="Y189" s="104"/>
    </row>
    <row r="190" spans="1:25" x14ac:dyDescent="0.35">
      <c r="A190" s="60" t="s">
        <v>0</v>
      </c>
      <c r="B190" s="78" t="s">
        <v>213</v>
      </c>
      <c r="C190" s="120"/>
      <c r="D190" s="120" t="s">
        <v>213</v>
      </c>
      <c r="E190" s="120"/>
      <c r="F190" s="120"/>
      <c r="G190" s="120"/>
      <c r="H190" s="120"/>
      <c r="I190" s="120"/>
      <c r="J190" s="120"/>
      <c r="K190" s="120"/>
      <c r="L190" s="122">
        <f>L145+L151+L161+L177+L187</f>
        <v>17082</v>
      </c>
      <c r="M190" s="134"/>
      <c r="N190" s="122">
        <f>N145+N151+N161+N177+N187</f>
        <v>8315</v>
      </c>
      <c r="O190" s="134"/>
      <c r="P190" s="122">
        <f>P145+P151+P161+P177+P187</f>
        <v>9630</v>
      </c>
      <c r="Q190" s="135"/>
      <c r="R190" s="132" t="s">
        <v>6</v>
      </c>
    </row>
    <row r="191" spans="1:25" x14ac:dyDescent="0.35">
      <c r="B191" s="78"/>
      <c r="C191" s="120"/>
      <c r="D191" s="120"/>
      <c r="E191" s="120"/>
      <c r="F191" s="120"/>
      <c r="G191" s="120"/>
      <c r="H191" s="124" t="s">
        <v>214</v>
      </c>
      <c r="I191" s="120"/>
      <c r="J191" s="120"/>
      <c r="K191" s="120"/>
      <c r="L191" s="136">
        <v>17082</v>
      </c>
      <c r="M191" s="136"/>
      <c r="N191" s="136">
        <v>8315</v>
      </c>
      <c r="O191" s="136"/>
      <c r="P191" s="136">
        <v>9630</v>
      </c>
      <c r="Q191" s="135"/>
      <c r="R191" s="82"/>
    </row>
    <row r="192" spans="1:25" x14ac:dyDescent="0.35">
      <c r="B192" s="78"/>
      <c r="C192" s="120"/>
      <c r="D192" s="120"/>
      <c r="E192" s="120"/>
      <c r="F192" s="120"/>
      <c r="G192" s="120"/>
      <c r="H192" s="124" t="s">
        <v>154</v>
      </c>
      <c r="I192" s="120"/>
      <c r="J192" s="120"/>
      <c r="K192" s="120"/>
      <c r="L192" s="137">
        <f>L191-L190</f>
        <v>0</v>
      </c>
      <c r="M192" s="134"/>
      <c r="N192" s="137">
        <f>N191-N190</f>
        <v>0</v>
      </c>
      <c r="O192" s="136"/>
      <c r="P192" s="137">
        <f>P191-P190</f>
        <v>0</v>
      </c>
      <c r="Q192" s="135"/>
      <c r="R192" s="82"/>
    </row>
    <row r="193" spans="1:25" x14ac:dyDescent="0.35">
      <c r="B193" s="78"/>
      <c r="C193" s="79"/>
      <c r="D193" s="79"/>
      <c r="E193" s="79"/>
      <c r="F193" s="79"/>
      <c r="G193" s="79"/>
      <c r="H193" s="125"/>
      <c r="I193" s="79"/>
      <c r="J193" s="79"/>
      <c r="K193" s="79"/>
      <c r="L193" s="64"/>
      <c r="M193" s="80"/>
      <c r="N193" s="64"/>
      <c r="O193" s="81"/>
      <c r="P193" s="64"/>
      <c r="Q193" s="132"/>
      <c r="R193" s="82"/>
    </row>
    <row r="194" spans="1:25" x14ac:dyDescent="0.35">
      <c r="A194" s="60" t="s">
        <v>0</v>
      </c>
      <c r="B194" s="138" t="s">
        <v>51</v>
      </c>
      <c r="C194" s="139" t="s">
        <v>51</v>
      </c>
      <c r="D194" s="139"/>
      <c r="E194" s="139"/>
      <c r="F194" s="139"/>
      <c r="G194" s="139"/>
      <c r="H194" s="139"/>
      <c r="I194" s="139"/>
      <c r="J194" s="139"/>
      <c r="K194" s="139"/>
      <c r="L194" s="64" t="s">
        <v>6</v>
      </c>
      <c r="M194" s="80"/>
      <c r="N194" s="64" t="s">
        <v>6</v>
      </c>
      <c r="O194" s="80"/>
      <c r="P194" s="64" t="s">
        <v>6</v>
      </c>
      <c r="Q194" s="82"/>
      <c r="R194" s="82"/>
    </row>
    <row r="195" spans="1:25" x14ac:dyDescent="0.35">
      <c r="A195" s="60" t="s">
        <v>0</v>
      </c>
      <c r="B195" s="83" t="s">
        <v>52</v>
      </c>
      <c r="C195" s="224" t="s">
        <v>52</v>
      </c>
      <c r="D195" s="225"/>
      <c r="E195" s="225"/>
      <c r="F195" s="225"/>
      <c r="G195" s="225"/>
      <c r="H195" s="225"/>
      <c r="I195" s="225"/>
      <c r="J195" s="225"/>
      <c r="K195" s="225"/>
      <c r="L195" s="226" t="s">
        <v>6</v>
      </c>
      <c r="M195" s="227"/>
      <c r="N195" s="226" t="s">
        <v>6</v>
      </c>
      <c r="O195" s="227"/>
      <c r="P195" s="226" t="s">
        <v>6</v>
      </c>
      <c r="Q195" s="228"/>
      <c r="R195" s="117"/>
      <c r="Y195" s="60" t="s">
        <v>6</v>
      </c>
    </row>
    <row r="196" spans="1:25" x14ac:dyDescent="0.35">
      <c r="A196" s="60" t="s">
        <v>0</v>
      </c>
      <c r="B196" s="85" t="s">
        <v>215</v>
      </c>
      <c r="C196" s="225"/>
      <c r="D196" s="224" t="s">
        <v>216</v>
      </c>
      <c r="E196" s="225"/>
      <c r="F196" s="225"/>
      <c r="G196" s="225"/>
      <c r="H196" s="225"/>
      <c r="I196" s="225"/>
      <c r="J196" s="225"/>
      <c r="K196" s="225"/>
      <c r="L196" s="226">
        <v>12010</v>
      </c>
      <c r="M196" s="227"/>
      <c r="N196" s="226">
        <v>12879</v>
      </c>
      <c r="O196" s="227"/>
      <c r="P196" s="226">
        <v>13535</v>
      </c>
      <c r="Q196" s="228"/>
      <c r="R196" s="117"/>
    </row>
    <row r="197" spans="1:25" x14ac:dyDescent="0.35">
      <c r="A197" s="60" t="s">
        <v>0</v>
      </c>
      <c r="B197" s="85" t="s">
        <v>217</v>
      </c>
      <c r="C197" s="225"/>
      <c r="D197" s="224" t="s">
        <v>217</v>
      </c>
      <c r="E197" s="229"/>
      <c r="F197" s="225"/>
      <c r="G197" s="225"/>
      <c r="H197" s="225"/>
      <c r="I197" s="225"/>
      <c r="J197" s="225"/>
      <c r="K197" s="225"/>
      <c r="L197" s="226">
        <f>PBRA!B3/1000</f>
        <v>345</v>
      </c>
      <c r="M197" s="227"/>
      <c r="N197" s="226">
        <v>350</v>
      </c>
      <c r="O197" s="227"/>
      <c r="P197" s="226">
        <v>355</v>
      </c>
      <c r="Q197" s="230"/>
      <c r="R197" s="117"/>
    </row>
    <row r="198" spans="1:25" x14ac:dyDescent="0.35">
      <c r="A198" s="60" t="s">
        <v>0</v>
      </c>
      <c r="B198" s="87" t="s">
        <v>218</v>
      </c>
      <c r="C198" s="225"/>
      <c r="D198" s="224" t="s">
        <v>523</v>
      </c>
      <c r="E198" s="225"/>
      <c r="F198" s="225"/>
      <c r="G198" s="225"/>
      <c r="H198" s="225"/>
      <c r="I198" s="225"/>
      <c r="J198" s="225"/>
      <c r="K198" s="225"/>
      <c r="L198" s="226" t="s">
        <v>53</v>
      </c>
      <c r="M198" s="227"/>
      <c r="N198" s="226">
        <v>0</v>
      </c>
      <c r="O198" s="227"/>
      <c r="P198" s="226">
        <v>0</v>
      </c>
      <c r="Q198" s="230"/>
      <c r="R198" s="117"/>
    </row>
    <row r="199" spans="1:25" x14ac:dyDescent="0.35">
      <c r="A199" s="60" t="s">
        <v>0</v>
      </c>
      <c r="B199" s="87" t="s">
        <v>219</v>
      </c>
      <c r="C199" s="225"/>
      <c r="D199" s="224" t="s">
        <v>524</v>
      </c>
      <c r="E199" s="225"/>
      <c r="F199" s="225"/>
      <c r="G199" s="225"/>
      <c r="H199" s="225"/>
      <c r="I199" s="225"/>
      <c r="J199" s="225"/>
      <c r="K199" s="225"/>
      <c r="L199" s="226" t="s">
        <v>55</v>
      </c>
      <c r="M199" s="227"/>
      <c r="N199" s="226" t="s">
        <v>53</v>
      </c>
      <c r="O199" s="227"/>
      <c r="P199" s="226">
        <v>0</v>
      </c>
      <c r="Q199" s="230"/>
      <c r="R199" s="117"/>
      <c r="S199" s="60" t="s">
        <v>6</v>
      </c>
    </row>
    <row r="200" spans="1:25" x14ac:dyDescent="0.35">
      <c r="A200" s="60" t="s">
        <v>0</v>
      </c>
      <c r="B200" s="87" t="s">
        <v>220</v>
      </c>
      <c r="C200" s="225"/>
      <c r="D200" s="224" t="s">
        <v>499</v>
      </c>
      <c r="E200" s="225"/>
      <c r="F200" s="225"/>
      <c r="G200" s="225"/>
      <c r="H200" s="225"/>
      <c r="I200" s="225"/>
      <c r="J200" s="225"/>
      <c r="K200" s="225"/>
      <c r="L200" s="226" t="s">
        <v>54</v>
      </c>
      <c r="M200" s="227"/>
      <c r="N200" s="226" t="s">
        <v>55</v>
      </c>
      <c r="O200" s="227"/>
      <c r="P200" s="226" t="s">
        <v>53</v>
      </c>
      <c r="Q200" s="230"/>
      <c r="R200" s="117"/>
    </row>
    <row r="201" spans="1:25" x14ac:dyDescent="0.35">
      <c r="B201" s="87"/>
      <c r="C201" s="225"/>
      <c r="D201" s="224" t="s">
        <v>525</v>
      </c>
      <c r="E201" s="225"/>
      <c r="F201" s="225"/>
      <c r="G201" s="225"/>
      <c r="H201" s="225"/>
      <c r="I201" s="225"/>
      <c r="J201" s="225"/>
      <c r="K201" s="225"/>
      <c r="L201" s="226" t="s">
        <v>54</v>
      </c>
      <c r="M201" s="227"/>
      <c r="N201" s="226" t="s">
        <v>54</v>
      </c>
      <c r="O201" s="227"/>
      <c r="P201" s="226" t="s">
        <v>55</v>
      </c>
      <c r="Q201" s="230"/>
      <c r="R201" s="117"/>
    </row>
    <row r="202" spans="1:25" x14ac:dyDescent="0.35">
      <c r="A202" s="60" t="s">
        <v>0</v>
      </c>
      <c r="B202" s="83" t="s">
        <v>221</v>
      </c>
      <c r="C202" s="225"/>
      <c r="D202" s="224" t="s">
        <v>221</v>
      </c>
      <c r="E202" s="225"/>
      <c r="F202" s="225"/>
      <c r="G202" s="225"/>
      <c r="H202" s="225"/>
      <c r="I202" s="225"/>
      <c r="J202" s="225"/>
      <c r="K202" s="225"/>
      <c r="L202" s="226">
        <v>2</v>
      </c>
      <c r="M202" s="227"/>
      <c r="N202" s="226">
        <v>6</v>
      </c>
      <c r="O202" s="227"/>
      <c r="P202" s="226">
        <v>10</v>
      </c>
      <c r="Q202" s="230"/>
    </row>
    <row r="203" spans="1:25" x14ac:dyDescent="0.35">
      <c r="B203" s="83"/>
      <c r="C203" s="225"/>
      <c r="D203" s="224" t="s">
        <v>222</v>
      </c>
      <c r="E203" s="225"/>
      <c r="F203" s="225"/>
      <c r="G203" s="225"/>
      <c r="H203" s="225"/>
      <c r="I203" s="225"/>
      <c r="J203" s="225"/>
      <c r="K203" s="225"/>
      <c r="L203" s="226">
        <v>213</v>
      </c>
      <c r="M203" s="227"/>
      <c r="N203" s="226">
        <v>230</v>
      </c>
      <c r="O203" s="227"/>
      <c r="P203" s="226">
        <f>PBRA!I7/1000</f>
        <v>160</v>
      </c>
      <c r="Q203" s="230"/>
    </row>
    <row r="204" spans="1:25" x14ac:dyDescent="0.35">
      <c r="B204" s="83"/>
      <c r="C204" s="225"/>
      <c r="D204" s="224" t="s">
        <v>526</v>
      </c>
      <c r="E204" s="225"/>
      <c r="F204" s="225"/>
      <c r="G204" s="225"/>
      <c r="H204" s="225"/>
      <c r="I204" s="225"/>
      <c r="J204" s="225"/>
      <c r="K204" s="225"/>
      <c r="L204" s="226">
        <v>1000</v>
      </c>
      <c r="M204" s="227"/>
      <c r="N204" s="226">
        <v>0</v>
      </c>
      <c r="O204" s="227"/>
      <c r="P204" s="226">
        <v>0</v>
      </c>
      <c r="Q204" s="230"/>
    </row>
    <row r="205" spans="1:25" x14ac:dyDescent="0.35">
      <c r="C205" s="231"/>
      <c r="D205" s="224" t="s">
        <v>527</v>
      </c>
      <c r="E205" s="231"/>
      <c r="F205" s="231"/>
      <c r="G205" s="231"/>
      <c r="H205" s="231"/>
      <c r="I205" s="231"/>
      <c r="J205" s="231"/>
      <c r="K205" s="231"/>
      <c r="L205" s="232">
        <v>0</v>
      </c>
      <c r="M205" s="233"/>
      <c r="N205" s="232">
        <v>0</v>
      </c>
      <c r="O205" s="233"/>
      <c r="P205" s="232">
        <v>0</v>
      </c>
      <c r="Q205" s="233"/>
    </row>
    <row r="206" spans="1:25" x14ac:dyDescent="0.35">
      <c r="B206" s="83"/>
      <c r="C206" s="225"/>
      <c r="D206" s="224" t="s">
        <v>528</v>
      </c>
      <c r="E206" s="225"/>
      <c r="F206" s="225"/>
      <c r="G206" s="225"/>
      <c r="H206" s="225"/>
      <c r="I206" s="225"/>
      <c r="J206" s="225"/>
      <c r="K206" s="225"/>
      <c r="L206" s="226">
        <v>0</v>
      </c>
      <c r="M206" s="227"/>
      <c r="N206" s="226">
        <v>0</v>
      </c>
      <c r="O206" s="227"/>
      <c r="P206" s="226">
        <v>0</v>
      </c>
      <c r="Q206" s="230"/>
    </row>
    <row r="207" spans="1:25" x14ac:dyDescent="0.35">
      <c r="C207" s="231"/>
      <c r="D207" s="224" t="s">
        <v>145</v>
      </c>
      <c r="E207" s="231"/>
      <c r="F207" s="231"/>
      <c r="G207" s="231"/>
      <c r="H207" s="231"/>
      <c r="I207" s="231"/>
      <c r="J207" s="231"/>
      <c r="K207" s="231"/>
      <c r="L207" s="226" t="s">
        <v>589</v>
      </c>
      <c r="M207" s="233"/>
      <c r="N207" s="226" t="s">
        <v>590</v>
      </c>
      <c r="O207" s="233"/>
      <c r="P207" s="226" t="s">
        <v>591</v>
      </c>
      <c r="Q207" s="233"/>
    </row>
    <row r="208" spans="1:25" x14ac:dyDescent="0.35">
      <c r="B208" s="83"/>
      <c r="C208" s="225"/>
      <c r="D208" s="224" t="s">
        <v>529</v>
      </c>
      <c r="E208" s="225"/>
      <c r="F208" s="225"/>
      <c r="G208" s="225"/>
      <c r="H208" s="225"/>
      <c r="I208" s="225"/>
      <c r="J208" s="225"/>
      <c r="K208" s="225"/>
      <c r="L208" s="226">
        <v>0</v>
      </c>
      <c r="M208" s="227"/>
      <c r="N208" s="226">
        <f>PBRA!F9/1000</f>
        <v>0</v>
      </c>
      <c r="O208" s="227"/>
      <c r="P208" s="226">
        <v>0</v>
      </c>
      <c r="Q208" s="230"/>
      <c r="R208" s="117" t="s">
        <v>165</v>
      </c>
      <c r="S208" s="60">
        <v>10952</v>
      </c>
    </row>
    <row r="209" spans="1:29" x14ac:dyDescent="0.35">
      <c r="A209" s="60" t="s">
        <v>0</v>
      </c>
      <c r="B209" s="60" t="s">
        <v>223</v>
      </c>
      <c r="C209" s="96"/>
      <c r="D209" s="96"/>
      <c r="E209" s="111" t="s">
        <v>224</v>
      </c>
      <c r="F209" s="96"/>
      <c r="G209" s="96"/>
      <c r="H209" s="96"/>
      <c r="I209" s="96"/>
      <c r="J209" s="96"/>
      <c r="K209" s="96"/>
      <c r="L209" s="112">
        <f>SUM(L196:L208)</f>
        <v>13570</v>
      </c>
      <c r="M209" s="113"/>
      <c r="N209" s="112">
        <f>SUM(N196:N208)</f>
        <v>13465</v>
      </c>
      <c r="O209" s="113"/>
      <c r="P209" s="112">
        <f>SUM(P196:P208)</f>
        <v>14060</v>
      </c>
      <c r="Q209" s="128"/>
      <c r="R209" s="82" t="s">
        <v>166</v>
      </c>
      <c r="S209" s="60" t="e">
        <f>S208+#REF!</f>
        <v>#REF!</v>
      </c>
      <c r="U209" s="98">
        <v>11588</v>
      </c>
      <c r="V209" s="98">
        <v>11566</v>
      </c>
      <c r="W209" s="98">
        <v>12083</v>
      </c>
      <c r="X209" s="98"/>
      <c r="Y209" s="98"/>
    </row>
    <row r="210" spans="1:29" x14ac:dyDescent="0.35">
      <c r="C210" s="96"/>
      <c r="D210" s="96"/>
      <c r="E210" s="111"/>
      <c r="F210" s="96"/>
      <c r="G210" s="96"/>
      <c r="H210" s="97" t="s">
        <v>225</v>
      </c>
      <c r="I210" s="96"/>
      <c r="J210" s="96"/>
      <c r="K210" s="96"/>
      <c r="L210" s="106">
        <v>13610</v>
      </c>
      <c r="M210" s="103"/>
      <c r="N210" s="106">
        <v>13524</v>
      </c>
      <c r="O210" s="103"/>
      <c r="P210" s="106">
        <v>14141</v>
      </c>
      <c r="Q210" s="128"/>
      <c r="R210" s="82"/>
      <c r="U210" s="98"/>
      <c r="V210" s="98"/>
      <c r="W210" s="98"/>
      <c r="X210" s="98"/>
      <c r="Y210" s="98"/>
    </row>
    <row r="211" spans="1:29" x14ac:dyDescent="0.35">
      <c r="C211" s="96" t="s">
        <v>587</v>
      </c>
      <c r="D211" s="96" t="s">
        <v>588</v>
      </c>
      <c r="E211" s="111"/>
      <c r="F211" s="96"/>
      <c r="G211" s="96"/>
      <c r="H211" s="166" t="s">
        <v>530</v>
      </c>
      <c r="I211" s="96"/>
      <c r="J211" s="96"/>
      <c r="K211" s="96"/>
      <c r="L211" s="106">
        <v>-41</v>
      </c>
      <c r="M211" s="103"/>
      <c r="N211" s="106">
        <v>-59</v>
      </c>
      <c r="O211" s="103"/>
      <c r="P211" s="106">
        <v>-81</v>
      </c>
      <c r="Q211" s="128"/>
      <c r="R211" s="82"/>
      <c r="U211" s="98"/>
      <c r="V211" s="98"/>
      <c r="W211" s="98"/>
      <c r="X211" s="98"/>
      <c r="Y211" s="98"/>
    </row>
    <row r="212" spans="1:29" x14ac:dyDescent="0.35">
      <c r="C212" s="96"/>
      <c r="D212" s="96"/>
      <c r="E212" s="111"/>
      <c r="F212" s="96"/>
      <c r="G212" s="96"/>
      <c r="H212" s="166"/>
      <c r="I212" s="96"/>
      <c r="J212" s="96"/>
      <c r="K212" s="96"/>
      <c r="L212" s="106">
        <f>SUM(L210:L211)</f>
        <v>13569</v>
      </c>
      <c r="M212" s="103"/>
      <c r="N212" s="106">
        <f>SUM(N210:N211)</f>
        <v>13465</v>
      </c>
      <c r="O212" s="103"/>
      <c r="P212" s="106">
        <f>SUM(P210:P211)</f>
        <v>14060</v>
      </c>
      <c r="Q212" s="128"/>
      <c r="R212" s="82"/>
      <c r="U212" s="98"/>
      <c r="V212" s="98"/>
      <c r="W212" s="98"/>
      <c r="X212" s="98"/>
      <c r="Y212" s="98"/>
    </row>
    <row r="213" spans="1:29" x14ac:dyDescent="0.35">
      <c r="C213" s="96"/>
      <c r="D213" s="96"/>
      <c r="E213" s="111"/>
      <c r="F213" s="96"/>
      <c r="G213" s="96"/>
      <c r="H213" s="97" t="s">
        <v>154</v>
      </c>
      <c r="I213" s="96"/>
      <c r="J213" s="96"/>
      <c r="K213" s="96"/>
      <c r="L213" s="107">
        <f>L209-L212</f>
        <v>1</v>
      </c>
      <c r="M213" s="103"/>
      <c r="N213" s="107">
        <f>N209-N212</f>
        <v>0</v>
      </c>
      <c r="O213" s="103"/>
      <c r="P213" s="107">
        <f>P209-P212</f>
        <v>0</v>
      </c>
      <c r="Q213" s="128"/>
      <c r="R213" s="82"/>
      <c r="U213" s="98"/>
      <c r="V213" s="98"/>
      <c r="W213" s="98"/>
      <c r="X213" s="98"/>
      <c r="Y213" s="98"/>
    </row>
    <row r="214" spans="1:29" x14ac:dyDescent="0.35">
      <c r="A214" s="60" t="s">
        <v>0</v>
      </c>
      <c r="B214" s="83" t="s">
        <v>56</v>
      </c>
      <c r="C214" s="224" t="s">
        <v>226</v>
      </c>
      <c r="D214" s="225"/>
      <c r="E214" s="224"/>
      <c r="F214" s="225"/>
      <c r="G214" s="225"/>
      <c r="H214" s="225"/>
      <c r="I214" s="225"/>
      <c r="J214" s="225"/>
      <c r="K214" s="225"/>
      <c r="L214" s="226" t="s">
        <v>6</v>
      </c>
      <c r="M214" s="227"/>
      <c r="N214" s="226" t="s">
        <v>6</v>
      </c>
      <c r="O214" s="227"/>
      <c r="P214" s="226" t="s">
        <v>6</v>
      </c>
      <c r="Q214" s="230"/>
    </row>
    <row r="215" spans="1:29" x14ac:dyDescent="0.35">
      <c r="A215" s="60" t="s">
        <v>0</v>
      </c>
      <c r="B215" s="140" t="s">
        <v>57</v>
      </c>
      <c r="C215" s="224"/>
      <c r="D215" s="234" t="s">
        <v>57</v>
      </c>
      <c r="E215" s="224"/>
      <c r="F215" s="225"/>
      <c r="G215" s="225"/>
      <c r="H215" s="225"/>
      <c r="I215" s="225"/>
      <c r="J215" s="225"/>
      <c r="K215" s="225"/>
      <c r="L215" s="226">
        <v>45</v>
      </c>
      <c r="M215" s="226" t="s">
        <v>6</v>
      </c>
      <c r="N215" s="226">
        <v>54</v>
      </c>
      <c r="O215" s="226" t="s">
        <v>6</v>
      </c>
      <c r="P215" s="226">
        <f>'Hsg Counseling'!I2/1000</f>
        <v>61.4</v>
      </c>
      <c r="Q215" s="230"/>
    </row>
    <row r="216" spans="1:29" x14ac:dyDescent="0.35">
      <c r="B216" s="140"/>
      <c r="C216" s="224"/>
      <c r="D216" s="234" t="s">
        <v>500</v>
      </c>
      <c r="E216" s="224"/>
      <c r="F216" s="225"/>
      <c r="G216" s="225"/>
      <c r="H216" s="225"/>
      <c r="I216" s="225"/>
      <c r="J216" s="225"/>
      <c r="K216" s="225"/>
      <c r="L216" s="226" t="s">
        <v>503</v>
      </c>
      <c r="M216" s="226"/>
      <c r="N216" s="226" t="s">
        <v>503</v>
      </c>
      <c r="O216" s="226"/>
      <c r="P216" s="226" t="s">
        <v>503</v>
      </c>
      <c r="Q216" s="230"/>
      <c r="AC216" s="60" t="s">
        <v>504</v>
      </c>
    </row>
    <row r="217" spans="1:29" x14ac:dyDescent="0.35">
      <c r="B217" s="140"/>
      <c r="C217" s="224"/>
      <c r="D217" s="234" t="s">
        <v>501</v>
      </c>
      <c r="E217" s="224"/>
      <c r="F217" s="225"/>
      <c r="G217" s="225"/>
      <c r="H217" s="225"/>
      <c r="I217" s="225"/>
      <c r="J217" s="225"/>
      <c r="K217" s="225"/>
      <c r="L217" s="226">
        <v>3</v>
      </c>
      <c r="M217" s="226"/>
      <c r="N217" s="226">
        <v>0</v>
      </c>
      <c r="O217" s="226"/>
      <c r="P217" s="226">
        <f>'Hsg Counseling'!I4/1000</f>
        <v>0</v>
      </c>
      <c r="Q217" s="230"/>
    </row>
    <row r="218" spans="1:29" x14ac:dyDescent="0.35">
      <c r="A218" s="60" t="s">
        <v>0</v>
      </c>
      <c r="B218" s="140" t="s">
        <v>58</v>
      </c>
      <c r="C218" s="224"/>
      <c r="D218" s="234" t="s">
        <v>58</v>
      </c>
      <c r="E218" s="224"/>
      <c r="F218" s="225"/>
      <c r="G218" s="225"/>
      <c r="H218" s="225"/>
      <c r="I218" s="225"/>
      <c r="J218" s="225"/>
      <c r="K218" s="225"/>
      <c r="L218" s="226">
        <f>'Hsg Counseling'!B5/1000</f>
        <v>4.5</v>
      </c>
      <c r="M218" s="227"/>
      <c r="N218" s="226">
        <v>4</v>
      </c>
      <c r="O218" s="227"/>
      <c r="P218" s="226">
        <f>'Hsg Counseling'!I5/1000</f>
        <v>4.5</v>
      </c>
      <c r="Q218" s="230"/>
      <c r="R218" s="117"/>
      <c r="V218" s="60" t="s">
        <v>6</v>
      </c>
    </row>
    <row r="219" spans="1:29" x14ac:dyDescent="0.35">
      <c r="B219" s="140"/>
      <c r="C219" s="224"/>
      <c r="D219" s="234" t="s">
        <v>502</v>
      </c>
      <c r="E219" s="224"/>
      <c r="F219" s="225"/>
      <c r="G219" s="225"/>
      <c r="H219" s="225"/>
      <c r="I219" s="225"/>
      <c r="J219" s="225"/>
      <c r="K219" s="225"/>
      <c r="L219" s="226">
        <f>'Hsg Counseling'!B6/1000</f>
        <v>0</v>
      </c>
      <c r="M219" s="227"/>
      <c r="N219" s="226">
        <v>20</v>
      </c>
      <c r="O219" s="227"/>
      <c r="P219" s="226">
        <f>'Hsg Counseling'!I6/1000</f>
        <v>20</v>
      </c>
      <c r="Q219" s="230"/>
      <c r="R219" s="117"/>
      <c r="AC219" s="75"/>
    </row>
    <row r="220" spans="1:29" x14ac:dyDescent="0.35">
      <c r="A220" s="60" t="s">
        <v>0</v>
      </c>
      <c r="B220" s="60" t="s">
        <v>59</v>
      </c>
      <c r="C220" s="96"/>
      <c r="D220" s="96"/>
      <c r="E220" s="111" t="s">
        <v>227</v>
      </c>
      <c r="F220" s="96"/>
      <c r="G220" s="96"/>
      <c r="H220" s="96"/>
      <c r="I220" s="96"/>
      <c r="J220" s="96"/>
      <c r="K220" s="96"/>
      <c r="L220" s="112">
        <f>SUM(L215:L219)</f>
        <v>52.5</v>
      </c>
      <c r="M220" s="113"/>
      <c r="N220" s="112">
        <f>SUM(N215:N219)</f>
        <v>78</v>
      </c>
      <c r="O220" s="113"/>
      <c r="P220" s="112">
        <f>SUM(P215:P219)</f>
        <v>85.9</v>
      </c>
      <c r="Q220" s="128"/>
      <c r="R220" s="82"/>
      <c r="U220" s="98">
        <v>55</v>
      </c>
      <c r="V220" s="98"/>
      <c r="W220" s="98">
        <v>55</v>
      </c>
      <c r="X220" s="98"/>
      <c r="Y220" s="98">
        <v>45</v>
      </c>
      <c r="AC220" s="75"/>
    </row>
    <row r="221" spans="1:29" x14ac:dyDescent="0.35">
      <c r="C221" s="96"/>
      <c r="D221" s="96"/>
      <c r="E221" s="111"/>
      <c r="F221" s="96"/>
      <c r="G221" s="96"/>
      <c r="H221" s="97" t="s">
        <v>228</v>
      </c>
      <c r="I221" s="96"/>
      <c r="J221" s="96"/>
      <c r="K221" s="96"/>
      <c r="L221" s="106">
        <v>53</v>
      </c>
      <c r="M221" s="103"/>
      <c r="N221" s="106">
        <v>78</v>
      </c>
      <c r="O221" s="103"/>
      <c r="P221" s="106">
        <v>86</v>
      </c>
      <c r="Q221" s="128"/>
      <c r="R221" s="82"/>
      <c r="U221" s="98"/>
      <c r="V221" s="98"/>
      <c r="W221" s="98"/>
      <c r="X221" s="98"/>
      <c r="Y221" s="98"/>
      <c r="AC221" s="75"/>
    </row>
    <row r="222" spans="1:29" x14ac:dyDescent="0.35">
      <c r="C222" s="96"/>
      <c r="D222" s="96"/>
      <c r="E222" s="111"/>
      <c r="F222" s="96"/>
      <c r="G222" s="96"/>
      <c r="H222" s="97" t="s">
        <v>194</v>
      </c>
      <c r="I222" s="96"/>
      <c r="J222" s="96"/>
      <c r="K222" s="96"/>
      <c r="L222" s="107">
        <f>L220-L221</f>
        <v>-0.5</v>
      </c>
      <c r="M222" s="103"/>
      <c r="N222" s="107">
        <f>N220-N221</f>
        <v>0</v>
      </c>
      <c r="O222" s="103"/>
      <c r="P222" s="107">
        <f>P220-P221</f>
        <v>-9.9999999999994316E-2</v>
      </c>
      <c r="Q222" s="128"/>
      <c r="R222" s="82"/>
      <c r="U222" s="98"/>
      <c r="V222" s="98"/>
      <c r="W222" s="98"/>
      <c r="X222" s="98"/>
      <c r="Y222" s="98"/>
      <c r="AC222" s="75"/>
    </row>
    <row r="223" spans="1:29" x14ac:dyDescent="0.35">
      <c r="A223" s="60" t="s">
        <v>0</v>
      </c>
      <c r="B223" s="118" t="s">
        <v>60</v>
      </c>
      <c r="C223" s="234" t="s">
        <v>229</v>
      </c>
      <c r="D223" s="229"/>
      <c r="E223" s="234"/>
      <c r="F223" s="234"/>
      <c r="G223" s="234"/>
      <c r="H223" s="234"/>
      <c r="I223" s="234"/>
      <c r="J223" s="234"/>
      <c r="K223" s="234"/>
      <c r="L223" s="226" t="s">
        <v>6</v>
      </c>
      <c r="M223" s="227"/>
      <c r="N223" s="226" t="s">
        <v>6</v>
      </c>
      <c r="O223" s="227"/>
      <c r="P223" s="226" t="s">
        <v>6</v>
      </c>
      <c r="Q223" s="230"/>
      <c r="R223" s="82"/>
      <c r="AC223" s="75"/>
    </row>
    <row r="224" spans="1:29" x14ac:dyDescent="0.35">
      <c r="A224" s="60" t="s">
        <v>0</v>
      </c>
      <c r="B224" s="85" t="s">
        <v>61</v>
      </c>
      <c r="C224" s="234"/>
      <c r="D224" s="229" t="s">
        <v>505</v>
      </c>
      <c r="E224" s="229"/>
      <c r="F224" s="234"/>
      <c r="G224" s="234"/>
      <c r="H224" s="234"/>
      <c r="I224" s="234"/>
      <c r="J224" s="234"/>
      <c r="K224" s="234"/>
      <c r="L224" s="226">
        <v>89</v>
      </c>
      <c r="M224" s="227"/>
      <c r="N224" s="226">
        <v>47</v>
      </c>
      <c r="O224" s="227"/>
      <c r="P224" s="226">
        <v>100</v>
      </c>
      <c r="Q224" s="228"/>
      <c r="R224" s="82"/>
      <c r="AC224" s="75"/>
    </row>
    <row r="225" spans="1:29" x14ac:dyDescent="0.35">
      <c r="A225" s="60" t="s">
        <v>0</v>
      </c>
      <c r="B225" s="85" t="s">
        <v>62</v>
      </c>
      <c r="C225" s="234"/>
      <c r="D225" s="229" t="s">
        <v>506</v>
      </c>
      <c r="E225" s="229"/>
      <c r="F225" s="234"/>
      <c r="G225" s="234"/>
      <c r="H225" s="234"/>
      <c r="I225" s="234"/>
      <c r="J225" s="234"/>
      <c r="K225" s="234"/>
      <c r="L225" s="226">
        <v>3</v>
      </c>
      <c r="M225" s="227"/>
      <c r="N225" s="226">
        <v>3</v>
      </c>
      <c r="O225" s="227"/>
      <c r="P225" s="226">
        <f>'Elderly Housing'!I3/1000</f>
        <v>3</v>
      </c>
      <c r="Q225" s="228"/>
      <c r="R225" s="82"/>
      <c r="AC225" s="75"/>
    </row>
    <row r="226" spans="1:29" x14ac:dyDescent="0.35">
      <c r="B226" s="83"/>
      <c r="C226" s="234"/>
      <c r="D226" s="229" t="s">
        <v>507</v>
      </c>
      <c r="E226" s="229"/>
      <c r="F226" s="234"/>
      <c r="G226" s="234"/>
      <c r="H226" s="234"/>
      <c r="I226" s="234"/>
      <c r="J226" s="234"/>
      <c r="K226" s="234"/>
      <c r="L226" s="226">
        <v>590</v>
      </c>
      <c r="M226" s="227"/>
      <c r="N226" s="226">
        <v>661</v>
      </c>
      <c r="O226" s="227" t="s">
        <v>6</v>
      </c>
      <c r="P226" s="226">
        <f>'Elderly Housing'!I4/1000</f>
        <v>700</v>
      </c>
      <c r="Q226" s="228"/>
      <c r="R226" s="82"/>
      <c r="AC226" s="75"/>
    </row>
    <row r="227" spans="1:29" x14ac:dyDescent="0.35">
      <c r="B227" s="83"/>
      <c r="C227" s="234"/>
      <c r="D227" s="229" t="s">
        <v>508</v>
      </c>
      <c r="E227" s="229"/>
      <c r="F227" s="234"/>
      <c r="G227" s="234"/>
      <c r="H227" s="234"/>
      <c r="I227" s="234"/>
      <c r="J227" s="234"/>
      <c r="K227" s="234"/>
      <c r="L227" s="226">
        <v>100</v>
      </c>
      <c r="M227" s="227"/>
      <c r="N227" s="226">
        <v>125</v>
      </c>
      <c r="O227" s="227"/>
      <c r="P227" s="226">
        <f>'Elderly Housing'!I5/1000</f>
        <v>125</v>
      </c>
      <c r="Q227" s="228"/>
      <c r="R227" s="82"/>
      <c r="AC227" s="75"/>
    </row>
    <row r="228" spans="1:29" x14ac:dyDescent="0.35">
      <c r="B228" s="83"/>
      <c r="C228" s="234"/>
      <c r="D228" s="229" t="s">
        <v>509</v>
      </c>
      <c r="E228" s="229"/>
      <c r="F228" s="234"/>
      <c r="G228" s="234"/>
      <c r="H228" s="234"/>
      <c r="I228" s="234"/>
      <c r="J228" s="234"/>
      <c r="K228" s="234"/>
      <c r="L228" s="226">
        <v>2</v>
      </c>
      <c r="M228" s="227"/>
      <c r="N228" s="226">
        <v>0</v>
      </c>
      <c r="O228" s="227"/>
      <c r="P228" s="226">
        <f>'Elderly Housing'!I6/1000</f>
        <v>0</v>
      </c>
      <c r="Q228" s="228"/>
      <c r="R228" s="82"/>
      <c r="AC228" s="75"/>
    </row>
    <row r="229" spans="1:29" x14ac:dyDescent="0.35">
      <c r="B229" s="83"/>
      <c r="C229" s="234"/>
      <c r="D229" s="229" t="s">
        <v>510</v>
      </c>
      <c r="E229" s="229"/>
      <c r="F229" s="234"/>
      <c r="G229" s="234"/>
      <c r="H229" s="234"/>
      <c r="I229" s="234"/>
      <c r="J229" s="234"/>
      <c r="K229" s="234"/>
      <c r="L229" s="226">
        <v>10</v>
      </c>
      <c r="M229" s="227"/>
      <c r="N229" s="226">
        <v>0</v>
      </c>
      <c r="O229" s="227"/>
      <c r="P229" s="226">
        <f>'Elderly Housing'!I7/1000</f>
        <v>0</v>
      </c>
      <c r="Q229" s="228"/>
      <c r="R229" s="82"/>
      <c r="AC229" s="75"/>
    </row>
    <row r="230" spans="1:29" x14ac:dyDescent="0.35">
      <c r="B230" s="83"/>
      <c r="C230" s="234"/>
      <c r="D230" s="229" t="s">
        <v>511</v>
      </c>
      <c r="E230" s="229"/>
      <c r="F230" s="234"/>
      <c r="G230" s="234"/>
      <c r="H230" s="234"/>
      <c r="I230" s="234"/>
      <c r="J230" s="234"/>
      <c r="K230" s="234"/>
      <c r="L230" s="226">
        <v>40</v>
      </c>
      <c r="M230" s="227"/>
      <c r="N230" s="226">
        <v>0</v>
      </c>
      <c r="O230" s="227"/>
      <c r="P230" s="226">
        <f>'Elderly Housing'!I8/1000</f>
        <v>0</v>
      </c>
      <c r="Q230" s="228"/>
      <c r="R230" s="82"/>
    </row>
    <row r="231" spans="1:29" x14ac:dyDescent="0.35">
      <c r="B231" s="83"/>
      <c r="C231" s="234"/>
      <c r="D231" s="229" t="s">
        <v>512</v>
      </c>
      <c r="E231" s="229"/>
      <c r="F231" s="234"/>
      <c r="G231" s="234"/>
      <c r="H231" s="234"/>
      <c r="I231" s="234"/>
      <c r="J231" s="234"/>
      <c r="K231" s="234"/>
      <c r="L231" s="226">
        <v>10</v>
      </c>
      <c r="M231" s="227"/>
      <c r="N231" s="226">
        <v>0</v>
      </c>
      <c r="O231" s="227"/>
      <c r="P231" s="226">
        <f>'Elderly Housing'!I9/1000</f>
        <v>0</v>
      </c>
      <c r="Q231" s="228"/>
      <c r="R231" s="82"/>
    </row>
    <row r="232" spans="1:29" x14ac:dyDescent="0.35">
      <c r="B232" s="83"/>
      <c r="C232" s="234"/>
      <c r="D232" s="229" t="s">
        <v>513</v>
      </c>
      <c r="E232" s="229"/>
      <c r="F232" s="234"/>
      <c r="G232" s="234"/>
      <c r="H232" s="234"/>
      <c r="I232" s="234"/>
      <c r="J232" s="234"/>
      <c r="K232" s="234"/>
      <c r="L232" s="226">
        <f>'Elderly Housing'!B10/1000</f>
        <v>0</v>
      </c>
      <c r="M232" s="227"/>
      <c r="N232" s="226">
        <v>5</v>
      </c>
      <c r="O232" s="227"/>
      <c r="P232" s="226">
        <f>'Elderly Housing'!I10/1000</f>
        <v>0</v>
      </c>
      <c r="Q232" s="228"/>
      <c r="R232" s="82"/>
    </row>
    <row r="233" spans="1:29" x14ac:dyDescent="0.35">
      <c r="B233" s="83"/>
      <c r="C233" s="234"/>
      <c r="D233" s="229" t="s">
        <v>514</v>
      </c>
      <c r="E233" s="229"/>
      <c r="F233" s="234"/>
      <c r="G233" s="234"/>
      <c r="H233" s="234"/>
      <c r="I233" s="234"/>
      <c r="J233" s="234"/>
      <c r="K233" s="234"/>
      <c r="L233" s="226">
        <f>'Elderly Housing'!B11/1000</f>
        <v>0</v>
      </c>
      <c r="M233" s="227"/>
      <c r="N233" s="226">
        <v>14</v>
      </c>
      <c r="O233" s="227"/>
      <c r="P233" s="226">
        <f>'Elderly Housing'!I11/1000</f>
        <v>0</v>
      </c>
      <c r="Q233" s="228"/>
      <c r="R233" s="82"/>
    </row>
    <row r="234" spans="1:29" x14ac:dyDescent="0.35">
      <c r="B234" s="83"/>
      <c r="C234" s="234"/>
      <c r="D234" s="229" t="s">
        <v>515</v>
      </c>
      <c r="E234" s="229"/>
      <c r="F234" s="234"/>
      <c r="G234" s="234"/>
      <c r="H234" s="234"/>
      <c r="I234" s="234"/>
      <c r="J234" s="234"/>
      <c r="K234" s="234"/>
      <c r="L234" s="226">
        <f>'Elderly Housing'!B12/1000</f>
        <v>0</v>
      </c>
      <c r="M234" s="227"/>
      <c r="N234" s="226" t="s">
        <v>90</v>
      </c>
      <c r="O234" s="227"/>
      <c r="P234" s="226" t="s">
        <v>584</v>
      </c>
      <c r="Q234" s="228"/>
      <c r="R234" s="82"/>
    </row>
    <row r="235" spans="1:29" x14ac:dyDescent="0.35">
      <c r="A235" s="60" t="s">
        <v>0</v>
      </c>
      <c r="B235" s="60" t="s">
        <v>63</v>
      </c>
      <c r="C235" s="96"/>
      <c r="D235" s="96"/>
      <c r="E235" s="111" t="s">
        <v>230</v>
      </c>
      <c r="F235" s="96"/>
      <c r="G235" s="96"/>
      <c r="H235" s="96"/>
      <c r="I235" s="96"/>
      <c r="J235" s="96"/>
      <c r="K235" s="96"/>
      <c r="L235" s="112">
        <f>SUM(L224:L234)</f>
        <v>844</v>
      </c>
      <c r="M235" s="113"/>
      <c r="N235" s="112">
        <f>SUM(N224:N234)</f>
        <v>855</v>
      </c>
      <c r="O235" s="113"/>
      <c r="P235" s="112">
        <f>SUM(P224:P234)</f>
        <v>928</v>
      </c>
      <c r="Q235" s="128"/>
      <c r="R235" s="82"/>
      <c r="U235" s="98"/>
      <c r="V235" s="98"/>
      <c r="W235" s="98"/>
      <c r="X235" s="98"/>
      <c r="Y235" s="98"/>
    </row>
    <row r="236" spans="1:29" x14ac:dyDescent="0.35">
      <c r="C236" s="96"/>
      <c r="D236" s="96"/>
      <c r="E236" s="111"/>
      <c r="F236" s="96"/>
      <c r="G236" s="96"/>
      <c r="H236" s="97" t="s">
        <v>231</v>
      </c>
      <c r="I236" s="96"/>
      <c r="J236" s="96"/>
      <c r="K236" s="96"/>
      <c r="L236" s="106">
        <v>843</v>
      </c>
      <c r="M236" s="103"/>
      <c r="N236" s="106">
        <v>852</v>
      </c>
      <c r="O236" s="103"/>
      <c r="P236" s="106">
        <v>921</v>
      </c>
      <c r="Q236" s="128"/>
      <c r="R236" s="82"/>
      <c r="U236" s="98"/>
      <c r="V236" s="98"/>
      <c r="W236" s="98"/>
      <c r="X236" s="98"/>
      <c r="Y236" s="98"/>
    </row>
    <row r="237" spans="1:29" x14ac:dyDescent="0.35">
      <c r="C237" s="96"/>
      <c r="D237" s="96"/>
      <c r="E237" s="111"/>
      <c r="F237" s="96"/>
      <c r="G237" s="96"/>
      <c r="H237" s="97" t="s">
        <v>585</v>
      </c>
      <c r="I237" s="96"/>
      <c r="J237" s="96"/>
      <c r="K237" s="96"/>
      <c r="L237" s="106">
        <v>0</v>
      </c>
      <c r="M237" s="103"/>
      <c r="N237" s="106">
        <v>3</v>
      </c>
      <c r="O237" s="103"/>
      <c r="P237" s="106">
        <v>7</v>
      </c>
      <c r="Q237" s="128"/>
      <c r="R237" s="82"/>
      <c r="U237" s="98"/>
      <c r="V237" s="98"/>
      <c r="W237" s="98"/>
      <c r="X237" s="98"/>
      <c r="Y237" s="98"/>
    </row>
    <row r="238" spans="1:29" x14ac:dyDescent="0.35">
      <c r="C238" s="96"/>
      <c r="D238" s="96"/>
      <c r="E238" s="111"/>
      <c r="F238" s="96"/>
      <c r="G238" s="96"/>
      <c r="H238" s="97" t="s">
        <v>586</v>
      </c>
      <c r="I238" s="96"/>
      <c r="J238" s="96"/>
      <c r="K238" s="96"/>
      <c r="L238" s="106">
        <f>SUM(L236:L237)</f>
        <v>843</v>
      </c>
      <c r="M238" s="103"/>
      <c r="N238" s="106">
        <f>SUM(N236:N237)</f>
        <v>855</v>
      </c>
      <c r="O238" s="103"/>
      <c r="P238" s="106">
        <f>SUM(P236:P237)</f>
        <v>928</v>
      </c>
      <c r="Q238" s="128"/>
      <c r="R238" s="82"/>
      <c r="U238" s="98"/>
      <c r="V238" s="98"/>
      <c r="W238" s="98"/>
      <c r="X238" s="98"/>
      <c r="Y238" s="98"/>
    </row>
    <row r="239" spans="1:29" x14ac:dyDescent="0.35">
      <c r="C239" s="96"/>
      <c r="D239" s="96"/>
      <c r="E239" s="111"/>
      <c r="F239" s="96"/>
      <c r="G239" s="96"/>
      <c r="H239" s="97" t="s">
        <v>194</v>
      </c>
      <c r="I239" s="96"/>
      <c r="J239" s="96"/>
      <c r="K239" s="96"/>
      <c r="L239" s="107">
        <f>L235-L236</f>
        <v>1</v>
      </c>
      <c r="M239" s="103"/>
      <c r="N239" s="107">
        <f>N235-N238</f>
        <v>0</v>
      </c>
      <c r="O239" s="103"/>
      <c r="P239" s="107">
        <f>P235-P238</f>
        <v>0</v>
      </c>
      <c r="Q239" s="128"/>
      <c r="R239" s="82"/>
      <c r="U239" s="98"/>
      <c r="V239" s="98"/>
      <c r="W239" s="98"/>
      <c r="X239" s="98"/>
      <c r="Y239" s="98"/>
      <c r="AB239" s="60" t="s">
        <v>6</v>
      </c>
    </row>
    <row r="240" spans="1:29" x14ac:dyDescent="0.35">
      <c r="A240" s="60" t="s">
        <v>0</v>
      </c>
      <c r="B240" s="60" t="s">
        <v>64</v>
      </c>
      <c r="C240" s="229" t="s">
        <v>232</v>
      </c>
      <c r="D240" s="229"/>
      <c r="E240" s="229"/>
      <c r="F240" s="229"/>
      <c r="G240" s="229"/>
      <c r="H240" s="229"/>
      <c r="I240" s="229"/>
      <c r="J240" s="229"/>
      <c r="K240" s="229"/>
      <c r="L240" s="226" t="s">
        <v>6</v>
      </c>
      <c r="M240" s="227"/>
      <c r="N240" s="226" t="s">
        <v>6</v>
      </c>
      <c r="O240" s="227"/>
      <c r="P240" s="226" t="s">
        <v>6</v>
      </c>
      <c r="Q240" s="228"/>
      <c r="R240" s="141"/>
    </row>
    <row r="241" spans="1:25" x14ac:dyDescent="0.35">
      <c r="A241" s="60" t="s">
        <v>0</v>
      </c>
      <c r="B241" s="85" t="s">
        <v>65</v>
      </c>
      <c r="C241" s="229"/>
      <c r="D241" s="229" t="s">
        <v>517</v>
      </c>
      <c r="E241" s="229"/>
      <c r="F241" s="229"/>
      <c r="G241" s="229"/>
      <c r="H241" s="229"/>
      <c r="I241" s="229"/>
      <c r="J241" s="229"/>
      <c r="K241" s="229"/>
      <c r="L241" s="226">
        <f>Disabled!B2/1000</f>
        <v>40</v>
      </c>
      <c r="M241" s="227"/>
      <c r="N241" s="226">
        <v>54</v>
      </c>
      <c r="O241" s="227"/>
      <c r="P241" s="226">
        <f>Disabled!I2/1000</f>
        <v>80</v>
      </c>
      <c r="Q241" s="235"/>
      <c r="R241" s="141"/>
    </row>
    <row r="242" spans="1:25" x14ac:dyDescent="0.35">
      <c r="A242" s="60" t="s">
        <v>0</v>
      </c>
      <c r="B242" s="60" t="s">
        <v>66</v>
      </c>
      <c r="C242" s="229"/>
      <c r="D242" s="229" t="s">
        <v>518</v>
      </c>
      <c r="E242" s="229"/>
      <c r="F242" s="229"/>
      <c r="G242" s="229"/>
      <c r="H242" s="229"/>
      <c r="I242" s="229"/>
      <c r="J242" s="229"/>
      <c r="K242" s="229"/>
      <c r="L242" s="226">
        <f>Disabled!B3/1000</f>
        <v>2</v>
      </c>
      <c r="M242" s="227"/>
      <c r="N242" s="226">
        <v>2</v>
      </c>
      <c r="O242" s="227"/>
      <c r="P242" s="226">
        <f>Disabled!I3/1000</f>
        <v>2</v>
      </c>
      <c r="Q242" s="228"/>
      <c r="R242" s="141"/>
    </row>
    <row r="243" spans="1:25" x14ac:dyDescent="0.35">
      <c r="C243" s="229"/>
      <c r="D243" s="229" t="s">
        <v>519</v>
      </c>
      <c r="E243" s="229"/>
      <c r="F243" s="229"/>
      <c r="G243" s="229"/>
      <c r="H243" s="229"/>
      <c r="I243" s="229"/>
      <c r="J243" s="229"/>
      <c r="K243" s="229"/>
      <c r="L243" s="226">
        <f>Disabled!B4/1000</f>
        <v>160</v>
      </c>
      <c r="M243" s="227"/>
      <c r="N243" s="226">
        <v>171</v>
      </c>
      <c r="O243" s="227"/>
      <c r="P243" s="226">
        <f>Disabled!I4/1000</f>
        <v>190</v>
      </c>
      <c r="Q243" s="228"/>
      <c r="R243" s="141"/>
    </row>
    <row r="244" spans="1:25" x14ac:dyDescent="0.35">
      <c r="C244" s="229"/>
      <c r="D244" s="229" t="s">
        <v>520</v>
      </c>
      <c r="E244" s="229"/>
      <c r="F244" s="229"/>
      <c r="G244" s="229"/>
      <c r="H244" s="229"/>
      <c r="I244" s="229"/>
      <c r="J244" s="229"/>
      <c r="K244" s="229"/>
      <c r="L244" s="226">
        <f>Disabled!B5/1000</f>
        <v>0</v>
      </c>
      <c r="M244" s="227"/>
      <c r="N244" s="226">
        <v>0</v>
      </c>
      <c r="O244" s="227"/>
      <c r="P244" s="226">
        <f>Disabled!I5/1000</f>
        <v>0</v>
      </c>
      <c r="Q244" s="228"/>
      <c r="R244" s="141"/>
    </row>
    <row r="245" spans="1:25" x14ac:dyDescent="0.35">
      <c r="C245" s="229"/>
      <c r="D245" s="229" t="s">
        <v>521</v>
      </c>
      <c r="E245" s="229"/>
      <c r="F245" s="229"/>
      <c r="G245" s="229"/>
      <c r="H245" s="229"/>
      <c r="I245" s="229"/>
      <c r="J245" s="229"/>
      <c r="K245" s="229"/>
      <c r="L245" s="226">
        <v>15</v>
      </c>
      <c r="M245" s="227"/>
      <c r="N245" s="226">
        <v>0</v>
      </c>
      <c r="O245" s="227"/>
      <c r="P245" s="226">
        <f>Disabled!I6/1000</f>
        <v>0</v>
      </c>
      <c r="Q245" s="228"/>
      <c r="R245" s="141"/>
    </row>
    <row r="246" spans="1:25" x14ac:dyDescent="0.35">
      <c r="A246" s="60" t="s">
        <v>0</v>
      </c>
      <c r="B246" s="60" t="s">
        <v>67</v>
      </c>
      <c r="C246" s="96"/>
      <c r="D246" s="96"/>
      <c r="E246" s="111" t="s">
        <v>233</v>
      </c>
      <c r="F246" s="96"/>
      <c r="G246" s="96"/>
      <c r="H246" s="96"/>
      <c r="I246" s="96"/>
      <c r="J246" s="96"/>
      <c r="K246" s="96"/>
      <c r="L246" s="112">
        <f>SUM(L241:L245)</f>
        <v>217</v>
      </c>
      <c r="M246" s="113"/>
      <c r="N246" s="112">
        <f>SUM(N241:N245)</f>
        <v>227</v>
      </c>
      <c r="O246" s="113"/>
      <c r="P246" s="112">
        <f>SUM(P241:P245)</f>
        <v>272</v>
      </c>
      <c r="Q246" s="128"/>
      <c r="R246" s="82"/>
      <c r="U246" s="98"/>
      <c r="V246" s="98"/>
      <c r="W246" s="98"/>
      <c r="X246" s="98"/>
      <c r="Y246" s="98"/>
    </row>
    <row r="247" spans="1:25" x14ac:dyDescent="0.35">
      <c r="C247" s="96"/>
      <c r="D247" s="96"/>
      <c r="E247" s="111"/>
      <c r="F247" s="96"/>
      <c r="G247" s="96"/>
      <c r="H247" s="97" t="s">
        <v>234</v>
      </c>
      <c r="I247" s="96"/>
      <c r="J247" s="96"/>
      <c r="K247" s="96"/>
      <c r="L247" s="106">
        <v>217</v>
      </c>
      <c r="M247" s="103"/>
      <c r="N247" s="106">
        <v>227</v>
      </c>
      <c r="O247" s="103"/>
      <c r="P247" s="106">
        <v>272</v>
      </c>
      <c r="Q247" s="128"/>
      <c r="R247" s="82"/>
      <c r="U247" s="98"/>
      <c r="V247" s="98"/>
      <c r="W247" s="98"/>
      <c r="X247" s="98"/>
      <c r="Y247" s="98"/>
    </row>
    <row r="248" spans="1:25" x14ac:dyDescent="0.35">
      <c r="C248" s="96"/>
      <c r="D248" s="96"/>
      <c r="E248" s="111"/>
      <c r="F248" s="96"/>
      <c r="G248" s="96"/>
      <c r="H248" s="97" t="s">
        <v>194</v>
      </c>
      <c r="I248" s="96"/>
      <c r="J248" s="96"/>
      <c r="K248" s="96"/>
      <c r="L248" s="107">
        <f>L246-L247</f>
        <v>0</v>
      </c>
      <c r="M248" s="103"/>
      <c r="N248" s="107">
        <f>N246-N247</f>
        <v>0</v>
      </c>
      <c r="O248" s="103"/>
      <c r="P248" s="107">
        <f>P246-P247</f>
        <v>0</v>
      </c>
      <c r="Q248" s="128"/>
      <c r="R248" s="82"/>
      <c r="U248" s="98"/>
      <c r="V248" s="98"/>
      <c r="W248" s="98"/>
      <c r="X248" s="98"/>
      <c r="Y248" s="98"/>
    </row>
    <row r="249" spans="1:25" x14ac:dyDescent="0.35">
      <c r="A249" s="60" t="s">
        <v>0</v>
      </c>
      <c r="B249" s="83" t="s">
        <v>68</v>
      </c>
      <c r="C249" s="224" t="s">
        <v>235</v>
      </c>
      <c r="D249" s="224"/>
      <c r="E249" s="224"/>
      <c r="F249" s="224"/>
      <c r="G249" s="224"/>
      <c r="H249" s="224"/>
      <c r="I249" s="224"/>
      <c r="J249" s="224"/>
      <c r="K249" s="224"/>
      <c r="L249" s="226"/>
      <c r="M249" s="227"/>
      <c r="N249" s="226"/>
      <c r="O249" s="227"/>
      <c r="P249" s="226"/>
      <c r="Q249" s="235"/>
      <c r="R249" s="82"/>
    </row>
    <row r="250" spans="1:25" x14ac:dyDescent="0.35">
      <c r="A250" s="60" t="s">
        <v>0</v>
      </c>
      <c r="B250" s="118" t="s">
        <v>69</v>
      </c>
      <c r="C250" s="234"/>
      <c r="D250" s="234" t="s">
        <v>236</v>
      </c>
      <c r="E250" s="234"/>
      <c r="F250" s="234"/>
      <c r="G250" s="234"/>
      <c r="H250" s="234"/>
      <c r="I250" s="234"/>
      <c r="J250" s="234"/>
      <c r="K250" s="234"/>
      <c r="L250" s="226" t="s">
        <v>6</v>
      </c>
      <c r="M250" s="227"/>
      <c r="N250" s="226" t="s">
        <v>6</v>
      </c>
      <c r="O250" s="227"/>
      <c r="P250" s="226" t="s">
        <v>6</v>
      </c>
      <c r="Q250" s="235"/>
      <c r="R250" s="82"/>
    </row>
    <row r="251" spans="1:25" x14ac:dyDescent="0.35">
      <c r="A251" s="60" t="s">
        <v>0</v>
      </c>
      <c r="B251" s="85" t="s">
        <v>70</v>
      </c>
      <c r="C251" s="224"/>
      <c r="D251" s="224"/>
      <c r="E251" s="224" t="s">
        <v>70</v>
      </c>
      <c r="F251" s="224"/>
      <c r="G251" s="224"/>
      <c r="H251" s="224"/>
      <c r="I251" s="224"/>
      <c r="J251" s="224"/>
      <c r="K251" s="224"/>
      <c r="L251" s="226" t="s">
        <v>6</v>
      </c>
      <c r="M251" s="227"/>
      <c r="N251" s="226" t="s">
        <v>71</v>
      </c>
      <c r="O251" s="227"/>
      <c r="P251" s="236" t="s">
        <v>6</v>
      </c>
      <c r="Q251" s="228"/>
      <c r="R251" s="117"/>
    </row>
    <row r="252" spans="1:25" x14ac:dyDescent="0.35">
      <c r="A252" s="60" t="s">
        <v>0</v>
      </c>
      <c r="B252" s="85" t="s">
        <v>72</v>
      </c>
      <c r="C252" s="224"/>
      <c r="D252" s="224"/>
      <c r="E252" s="224"/>
      <c r="F252" s="224" t="s">
        <v>72</v>
      </c>
      <c r="G252" s="224"/>
      <c r="H252" s="224"/>
      <c r="I252" s="224"/>
      <c r="J252" s="224"/>
      <c r="K252" s="224"/>
      <c r="L252" s="226">
        <f>MMI!B2/1000</f>
        <v>130</v>
      </c>
      <c r="M252" s="227"/>
      <c r="N252" s="226">
        <v>130</v>
      </c>
      <c r="O252" s="227"/>
      <c r="P252" s="226">
        <f>MMI!I2/1000</f>
        <v>150</v>
      </c>
      <c r="Q252" s="228"/>
      <c r="R252" s="142" t="s">
        <v>6</v>
      </c>
    </row>
    <row r="253" spans="1:25" x14ac:dyDescent="0.35">
      <c r="B253" s="85"/>
      <c r="C253" s="224"/>
      <c r="D253" s="224"/>
      <c r="E253" s="224" t="s">
        <v>522</v>
      </c>
      <c r="F253" s="224"/>
      <c r="G253" s="224"/>
      <c r="H253" s="224"/>
      <c r="I253" s="224"/>
      <c r="J253" s="224"/>
      <c r="K253" s="224"/>
      <c r="L253" s="226">
        <f>MMI!B3/1000</f>
        <v>0</v>
      </c>
      <c r="M253" s="227"/>
      <c r="N253" s="226">
        <v>0</v>
      </c>
      <c r="O253" s="227"/>
      <c r="P253" s="226">
        <f>MMI!I3/1000</f>
        <v>30</v>
      </c>
      <c r="Q253" s="228"/>
      <c r="R253" s="142"/>
    </row>
    <row r="254" spans="1:25" x14ac:dyDescent="0.35">
      <c r="A254" s="60" t="s">
        <v>0</v>
      </c>
      <c r="B254" s="85" t="s">
        <v>73</v>
      </c>
      <c r="C254" s="224"/>
      <c r="D254" s="224"/>
      <c r="E254" s="224" t="s">
        <v>237</v>
      </c>
      <c r="F254" s="229"/>
      <c r="G254" s="224"/>
      <c r="H254" s="224"/>
      <c r="I254" s="224"/>
      <c r="J254" s="224"/>
      <c r="K254" s="224"/>
      <c r="L254" s="226" t="s">
        <v>238</v>
      </c>
      <c r="M254" s="227"/>
      <c r="N254" s="226" t="s">
        <v>74</v>
      </c>
      <c r="O254" s="227"/>
      <c r="P254" s="226" t="s">
        <v>74</v>
      </c>
      <c r="Q254" s="230"/>
      <c r="R254" s="117"/>
    </row>
    <row r="255" spans="1:25" x14ac:dyDescent="0.35">
      <c r="A255" s="60" t="s">
        <v>0</v>
      </c>
      <c r="B255" s="85" t="s">
        <v>75</v>
      </c>
      <c r="C255" s="224"/>
      <c r="D255" s="224"/>
      <c r="E255" s="224" t="s">
        <v>82</v>
      </c>
      <c r="F255" s="229"/>
      <c r="G255" s="224"/>
      <c r="H255" s="224"/>
      <c r="I255" s="224"/>
      <c r="J255" s="224"/>
      <c r="K255" s="224"/>
      <c r="L255" s="226" t="s">
        <v>76</v>
      </c>
      <c r="M255" s="227"/>
      <c r="N255" s="226" t="s">
        <v>76</v>
      </c>
      <c r="O255" s="227"/>
      <c r="P255" s="226" t="s">
        <v>76</v>
      </c>
      <c r="Q255" s="230"/>
      <c r="R255" s="117"/>
    </row>
    <row r="256" spans="1:25" x14ac:dyDescent="0.35">
      <c r="A256" s="60" t="s">
        <v>0</v>
      </c>
      <c r="B256" s="60" t="s">
        <v>77</v>
      </c>
      <c r="C256" s="96"/>
      <c r="D256" s="96"/>
      <c r="E256" s="111"/>
      <c r="F256" s="96" t="s">
        <v>78</v>
      </c>
      <c r="G256" s="96"/>
      <c r="H256" s="97"/>
      <c r="I256" s="96"/>
      <c r="J256" s="96"/>
      <c r="K256" s="96"/>
      <c r="L256" s="106">
        <f>SUM(L250:L255)</f>
        <v>130</v>
      </c>
      <c r="M256" s="103"/>
      <c r="N256" s="106">
        <f>SUM(N250:N255)</f>
        <v>130</v>
      </c>
      <c r="O256" s="103"/>
      <c r="P256" s="106">
        <f>SUM(P250:P255)</f>
        <v>180</v>
      </c>
      <c r="Q256" s="128"/>
      <c r="R256" s="82"/>
      <c r="U256" s="98"/>
      <c r="V256" s="98"/>
      <c r="W256" s="98"/>
      <c r="X256" s="98"/>
      <c r="Y256" s="98"/>
    </row>
    <row r="257" spans="1:25" x14ac:dyDescent="0.35">
      <c r="C257" s="96"/>
      <c r="D257" s="96"/>
      <c r="E257" s="111"/>
      <c r="F257" s="96"/>
      <c r="G257" s="96"/>
      <c r="H257" s="97" t="s">
        <v>239</v>
      </c>
      <c r="I257" s="96"/>
      <c r="J257" s="96"/>
      <c r="K257" s="96"/>
      <c r="L257" s="107">
        <v>130</v>
      </c>
      <c r="M257" s="103"/>
      <c r="N257" s="107">
        <v>130</v>
      </c>
      <c r="O257" s="103"/>
      <c r="P257" s="107">
        <v>180</v>
      </c>
      <c r="Q257" s="128"/>
      <c r="R257" s="82"/>
      <c r="U257" s="98"/>
      <c r="V257" s="98"/>
      <c r="W257" s="98"/>
      <c r="X257" s="98"/>
      <c r="Y257" s="98"/>
    </row>
    <row r="258" spans="1:25" x14ac:dyDescent="0.35">
      <c r="C258" s="96"/>
      <c r="D258" s="96"/>
      <c r="E258" s="111"/>
      <c r="F258" s="96"/>
      <c r="G258" s="96"/>
      <c r="H258" s="97" t="s">
        <v>194</v>
      </c>
      <c r="I258" s="96"/>
      <c r="J258" s="96"/>
      <c r="K258" s="96"/>
      <c r="L258" s="106">
        <f>L256-L257</f>
        <v>0</v>
      </c>
      <c r="M258" s="103"/>
      <c r="N258" s="106">
        <f>N256-N257</f>
        <v>0</v>
      </c>
      <c r="O258" s="103"/>
      <c r="P258" s="106">
        <f>P256-P257</f>
        <v>0</v>
      </c>
      <c r="Q258" s="128"/>
      <c r="R258" s="82"/>
      <c r="U258" s="98"/>
      <c r="V258" s="98"/>
      <c r="W258" s="98"/>
      <c r="X258" s="98"/>
      <c r="Y258" s="98"/>
    </row>
    <row r="259" spans="1:25" x14ac:dyDescent="0.35">
      <c r="A259" s="60" t="s">
        <v>0</v>
      </c>
      <c r="B259" s="118" t="s">
        <v>79</v>
      </c>
      <c r="C259" s="234"/>
      <c r="D259" s="234" t="s">
        <v>79</v>
      </c>
      <c r="E259" s="234"/>
      <c r="F259" s="234"/>
      <c r="G259" s="234"/>
      <c r="H259" s="234"/>
      <c r="I259" s="234"/>
      <c r="J259" s="234"/>
      <c r="K259" s="234"/>
      <c r="L259" s="226"/>
      <c r="M259" s="227"/>
      <c r="N259" s="226"/>
      <c r="O259" s="227"/>
      <c r="P259" s="226"/>
      <c r="Q259" s="230"/>
      <c r="R259" s="117"/>
      <c r="S259" s="60" t="s">
        <v>6</v>
      </c>
    </row>
    <row r="260" spans="1:25" x14ac:dyDescent="0.35">
      <c r="A260" s="60" t="s">
        <v>0</v>
      </c>
      <c r="B260" s="85" t="s">
        <v>81</v>
      </c>
      <c r="C260" s="224"/>
      <c r="D260" s="229"/>
      <c r="E260" s="224" t="s">
        <v>81</v>
      </c>
      <c r="F260" s="224"/>
      <c r="G260" s="224"/>
      <c r="H260" s="224"/>
      <c r="I260" s="224"/>
      <c r="J260" s="224"/>
      <c r="K260" s="224"/>
      <c r="L260" s="226" t="s">
        <v>238</v>
      </c>
      <c r="M260" s="227"/>
      <c r="N260" s="226" t="s">
        <v>74</v>
      </c>
      <c r="O260" s="227"/>
      <c r="P260" s="226" t="s">
        <v>74</v>
      </c>
      <c r="Q260" s="228"/>
      <c r="R260" s="117"/>
    </row>
    <row r="261" spans="1:25" x14ac:dyDescent="0.35">
      <c r="A261" s="60" t="s">
        <v>0</v>
      </c>
      <c r="B261" s="85" t="s">
        <v>82</v>
      </c>
      <c r="C261" s="224"/>
      <c r="D261" s="229"/>
      <c r="E261" s="224" t="s">
        <v>82</v>
      </c>
      <c r="F261" s="224"/>
      <c r="G261" s="224"/>
      <c r="H261" s="224"/>
      <c r="I261" s="224"/>
      <c r="J261" s="224"/>
      <c r="K261" s="224"/>
      <c r="L261" s="226" t="s">
        <v>83</v>
      </c>
      <c r="M261" s="227"/>
      <c r="N261" s="226" t="s">
        <v>83</v>
      </c>
      <c r="O261" s="227"/>
      <c r="P261" s="226" t="s">
        <v>83</v>
      </c>
      <c r="Q261" s="230"/>
      <c r="R261" s="117"/>
    </row>
    <row r="262" spans="1:25" x14ac:dyDescent="0.35">
      <c r="A262" s="60" t="s">
        <v>0</v>
      </c>
      <c r="B262" s="143" t="s">
        <v>84</v>
      </c>
      <c r="C262" s="224"/>
      <c r="D262" s="224"/>
      <c r="E262" s="224"/>
      <c r="F262" s="229"/>
      <c r="G262" s="237" t="s">
        <v>84</v>
      </c>
      <c r="H262" s="237"/>
      <c r="I262" s="237"/>
      <c r="J262" s="237"/>
      <c r="K262" s="237"/>
      <c r="L262" s="238">
        <f>L256</f>
        <v>130</v>
      </c>
      <c r="M262" s="239"/>
      <c r="N262" s="238">
        <f>N256</f>
        <v>130</v>
      </c>
      <c r="O262" s="239"/>
      <c r="P262" s="238">
        <f>P256</f>
        <v>180</v>
      </c>
      <c r="Q262" s="230"/>
      <c r="R262" s="117"/>
    </row>
    <row r="263" spans="1:25" x14ac:dyDescent="0.35">
      <c r="A263" s="60" t="s">
        <v>0</v>
      </c>
      <c r="B263" s="83" t="s">
        <v>85</v>
      </c>
      <c r="C263" s="224" t="s">
        <v>85</v>
      </c>
      <c r="D263" s="224"/>
      <c r="E263" s="224"/>
      <c r="F263" s="237"/>
      <c r="G263" s="237"/>
      <c r="H263" s="237"/>
      <c r="I263" s="237"/>
      <c r="J263" s="237"/>
      <c r="K263" s="237"/>
      <c r="L263" s="238"/>
      <c r="M263" s="239"/>
      <c r="N263" s="238"/>
      <c r="O263" s="239"/>
      <c r="P263" s="238"/>
      <c r="Q263" s="230"/>
      <c r="R263" s="117" t="s">
        <v>6</v>
      </c>
    </row>
    <row r="264" spans="1:25" x14ac:dyDescent="0.35">
      <c r="A264" s="60" t="s">
        <v>0</v>
      </c>
      <c r="B264" s="83" t="s">
        <v>86</v>
      </c>
      <c r="C264" s="224"/>
      <c r="D264" s="224" t="s">
        <v>86</v>
      </c>
      <c r="E264" s="224"/>
      <c r="F264" s="237"/>
      <c r="G264" s="237"/>
      <c r="H264" s="237"/>
      <c r="I264" s="237"/>
      <c r="J264" s="237"/>
      <c r="K264" s="237"/>
      <c r="L264" s="236">
        <f>[1]HSNG!B52/1000</f>
        <v>3.6</v>
      </c>
      <c r="M264" s="227"/>
      <c r="N264" s="236">
        <v>5</v>
      </c>
      <c r="O264" s="236"/>
      <c r="P264" s="236">
        <f>[1]HSNG!I52/1000</f>
        <v>4.5</v>
      </c>
      <c r="Q264" s="230"/>
      <c r="R264" s="117"/>
    </row>
    <row r="265" spans="1:25" x14ac:dyDescent="0.35">
      <c r="A265" s="60" t="s">
        <v>0</v>
      </c>
      <c r="B265" s="83" t="s">
        <v>87</v>
      </c>
      <c r="C265" s="224"/>
      <c r="D265" s="224" t="s">
        <v>87</v>
      </c>
      <c r="E265" s="224"/>
      <c r="F265" s="237"/>
      <c r="G265" s="237"/>
      <c r="H265" s="237"/>
      <c r="I265" s="237"/>
      <c r="J265" s="237"/>
      <c r="K265" s="237"/>
      <c r="L265" s="226">
        <f>[1]HSNG!B53/1000</f>
        <v>8.4</v>
      </c>
      <c r="M265" s="227"/>
      <c r="N265" s="226">
        <v>8</v>
      </c>
      <c r="O265" s="227"/>
      <c r="P265" s="236">
        <f>[1]HSNG!I53/1000</f>
        <v>9.5</v>
      </c>
      <c r="Q265" s="230"/>
      <c r="R265" s="117"/>
    </row>
    <row r="266" spans="1:25" x14ac:dyDescent="0.35">
      <c r="A266" s="60" t="s">
        <v>0</v>
      </c>
      <c r="B266" s="60" t="s">
        <v>88</v>
      </c>
      <c r="C266" s="96"/>
      <c r="D266" s="96"/>
      <c r="E266" s="111" t="s">
        <v>88</v>
      </c>
      <c r="F266" s="96"/>
      <c r="G266" s="96"/>
      <c r="H266" s="97"/>
      <c r="I266" s="96"/>
      <c r="J266" s="96"/>
      <c r="K266" s="96"/>
      <c r="L266" s="106">
        <f>SUM(L264:L265)</f>
        <v>12</v>
      </c>
      <c r="M266" s="103"/>
      <c r="N266" s="106">
        <f>SUM(N264:N265)</f>
        <v>13</v>
      </c>
      <c r="O266" s="103"/>
      <c r="P266" s="106">
        <f>SUM(P264:P265)</f>
        <v>14</v>
      </c>
      <c r="Q266" s="128"/>
      <c r="R266" s="82"/>
      <c r="S266" s="60" t="s">
        <v>6</v>
      </c>
      <c r="U266" s="98"/>
      <c r="V266" s="98"/>
      <c r="W266" s="98"/>
      <c r="X266" s="98"/>
      <c r="Y266" s="98"/>
    </row>
    <row r="267" spans="1:25" x14ac:dyDescent="0.35">
      <c r="C267" s="96"/>
      <c r="D267" s="96"/>
      <c r="E267" s="111"/>
      <c r="F267" s="96"/>
      <c r="G267" s="96"/>
      <c r="H267" s="97" t="s">
        <v>240</v>
      </c>
      <c r="I267" s="96"/>
      <c r="J267" s="96"/>
      <c r="K267" s="96"/>
      <c r="L267" s="107">
        <v>13</v>
      </c>
      <c r="M267" s="103"/>
      <c r="N267" s="107">
        <v>13</v>
      </c>
      <c r="O267" s="103"/>
      <c r="P267" s="107">
        <v>14</v>
      </c>
      <c r="Q267" s="128"/>
      <c r="R267" s="82"/>
      <c r="U267" s="98"/>
      <c r="V267" s="98"/>
      <c r="W267" s="98"/>
      <c r="X267" s="98"/>
      <c r="Y267" s="98"/>
    </row>
    <row r="268" spans="1:25" x14ac:dyDescent="0.35">
      <c r="C268" s="96"/>
      <c r="D268" s="96"/>
      <c r="E268" s="111"/>
      <c r="F268" s="96"/>
      <c r="G268" s="96"/>
      <c r="H268" s="97" t="s">
        <v>194</v>
      </c>
      <c r="I268" s="96"/>
      <c r="J268" s="96"/>
      <c r="K268" s="96"/>
      <c r="L268" s="106">
        <f>L266-L267</f>
        <v>-1</v>
      </c>
      <c r="M268" s="103"/>
      <c r="N268" s="106">
        <f>N266-N267</f>
        <v>0</v>
      </c>
      <c r="O268" s="103"/>
      <c r="P268" s="106">
        <f>P266-P267</f>
        <v>0</v>
      </c>
      <c r="Q268" s="128"/>
      <c r="R268" s="82"/>
      <c r="U268" s="98"/>
      <c r="V268" s="98"/>
      <c r="W268" s="98"/>
      <c r="X268" s="98"/>
      <c r="Y268" s="98"/>
    </row>
    <row r="269" spans="1:25" x14ac:dyDescent="0.35">
      <c r="A269" s="60" t="s">
        <v>0</v>
      </c>
      <c r="B269" s="83" t="s">
        <v>89</v>
      </c>
      <c r="C269" s="224" t="s">
        <v>241</v>
      </c>
      <c r="D269" s="224"/>
      <c r="E269" s="224"/>
      <c r="F269" s="224"/>
      <c r="G269" s="224"/>
      <c r="H269" s="224"/>
      <c r="I269" s="224"/>
      <c r="J269" s="224"/>
      <c r="K269" s="224"/>
      <c r="L269" s="226" t="s">
        <v>6</v>
      </c>
      <c r="M269" s="240"/>
      <c r="N269" s="226"/>
      <c r="O269" s="240"/>
      <c r="P269" s="226"/>
      <c r="Q269" s="230"/>
      <c r="R269" s="117"/>
    </row>
    <row r="270" spans="1:25" x14ac:dyDescent="0.35">
      <c r="B270" s="83"/>
      <c r="C270" s="224"/>
      <c r="D270" s="224" t="s">
        <v>242</v>
      </c>
      <c r="E270" s="224"/>
      <c r="F270" s="224"/>
      <c r="G270" s="224"/>
      <c r="H270" s="224"/>
      <c r="I270" s="224"/>
      <c r="J270" s="224"/>
      <c r="K270" s="224"/>
      <c r="L270" s="226">
        <f>'Other Assisted'!B2/1000</f>
        <v>0</v>
      </c>
      <c r="M270" s="240"/>
      <c r="N270" s="226">
        <f>'Other Assisted'!F2/1000</f>
        <v>0</v>
      </c>
      <c r="O270" s="240"/>
      <c r="P270" s="226">
        <f>'Other Assisted'!I2/1000</f>
        <v>0</v>
      </c>
      <c r="Q270" s="230"/>
      <c r="R270" s="117" t="s">
        <v>165</v>
      </c>
      <c r="S270" s="60">
        <v>1</v>
      </c>
    </row>
    <row r="271" spans="1:25" x14ac:dyDescent="0.35">
      <c r="B271" s="83"/>
      <c r="C271" s="224"/>
      <c r="D271" s="224" t="s">
        <v>243</v>
      </c>
      <c r="E271" s="224"/>
      <c r="F271" s="224"/>
      <c r="G271" s="224"/>
      <c r="H271" s="224"/>
      <c r="I271" s="224"/>
      <c r="J271" s="224"/>
      <c r="K271" s="224"/>
      <c r="L271" s="226">
        <v>3</v>
      </c>
      <c r="M271" s="240"/>
      <c r="N271" s="226">
        <v>-14</v>
      </c>
      <c r="O271" s="240"/>
      <c r="P271" s="226">
        <f>'Other Assisted'!I3/1000</f>
        <v>0</v>
      </c>
      <c r="Q271" s="230"/>
      <c r="R271" s="117" t="s">
        <v>244</v>
      </c>
      <c r="S271" s="60">
        <v>4</v>
      </c>
    </row>
    <row r="272" spans="1:25" x14ac:dyDescent="0.35">
      <c r="B272" s="83"/>
      <c r="C272" s="224"/>
      <c r="D272" s="224" t="s">
        <v>245</v>
      </c>
      <c r="E272" s="224"/>
      <c r="F272" s="224"/>
      <c r="G272" s="224"/>
      <c r="H272" s="224"/>
      <c r="I272" s="224"/>
      <c r="J272" s="224"/>
      <c r="K272" s="224"/>
      <c r="L272" s="226">
        <v>0</v>
      </c>
      <c r="M272" s="240"/>
      <c r="N272" s="226">
        <v>0</v>
      </c>
      <c r="O272" s="240"/>
      <c r="P272" s="226">
        <v>0</v>
      </c>
      <c r="Q272" s="230"/>
      <c r="R272" s="117" t="s">
        <v>166</v>
      </c>
      <c r="S272" s="60">
        <f>S270+S271</f>
        <v>5</v>
      </c>
    </row>
    <row r="273" spans="1:27" x14ac:dyDescent="0.35">
      <c r="C273" s="96"/>
      <c r="D273" s="96"/>
      <c r="E273" s="111" t="s">
        <v>246</v>
      </c>
      <c r="F273" s="96"/>
      <c r="G273" s="96"/>
      <c r="H273" s="97"/>
      <c r="I273" s="96"/>
      <c r="J273" s="96"/>
      <c r="K273" s="96"/>
      <c r="L273" s="106">
        <f>SUM(L270:L272)</f>
        <v>3</v>
      </c>
      <c r="M273" s="103"/>
      <c r="N273" s="106">
        <f>SUM(N270:N272)</f>
        <v>-14</v>
      </c>
      <c r="O273" s="103"/>
      <c r="P273" s="106">
        <f>SUM(P270:P272)</f>
        <v>0</v>
      </c>
      <c r="Q273" s="128"/>
      <c r="R273" s="82"/>
      <c r="U273" s="98"/>
      <c r="V273" s="98"/>
      <c r="W273" s="98"/>
      <c r="X273" s="98"/>
      <c r="Y273" s="98"/>
    </row>
    <row r="274" spans="1:27" hidden="1" x14ac:dyDescent="0.35">
      <c r="C274" s="96"/>
      <c r="D274" s="96"/>
      <c r="E274" s="111"/>
      <c r="F274" s="96"/>
      <c r="G274" s="96"/>
      <c r="H274" s="97" t="s">
        <v>247</v>
      </c>
      <c r="I274" s="96"/>
      <c r="J274" s="96"/>
      <c r="K274" s="96"/>
      <c r="L274" s="107">
        <v>3</v>
      </c>
      <c r="M274" s="103"/>
      <c r="N274" s="107">
        <v>-14</v>
      </c>
      <c r="O274" s="103"/>
      <c r="P274" s="107">
        <v>0</v>
      </c>
      <c r="Q274" s="128"/>
      <c r="R274" s="82"/>
      <c r="U274" s="98"/>
      <c r="V274" s="98"/>
      <c r="W274" s="98"/>
      <c r="X274" s="98"/>
      <c r="Y274" s="98"/>
    </row>
    <row r="275" spans="1:27" hidden="1" x14ac:dyDescent="0.35">
      <c r="C275" s="96"/>
      <c r="D275" s="96"/>
      <c r="E275" s="111"/>
      <c r="F275" s="96"/>
      <c r="G275" s="96"/>
      <c r="H275" s="97" t="s">
        <v>194</v>
      </c>
      <c r="I275" s="96"/>
      <c r="J275" s="96"/>
      <c r="K275" s="96"/>
      <c r="L275" s="106">
        <f>L273-L274</f>
        <v>0</v>
      </c>
      <c r="M275" s="103"/>
      <c r="N275" s="106">
        <f>N273-N274</f>
        <v>0</v>
      </c>
      <c r="O275" s="103"/>
      <c r="P275" s="106">
        <f>P273-P274</f>
        <v>0</v>
      </c>
      <c r="Q275" s="128"/>
      <c r="R275" s="82"/>
      <c r="U275" s="98"/>
      <c r="V275" s="98"/>
      <c r="W275" s="98"/>
      <c r="X275" s="98"/>
      <c r="Y275" s="98"/>
    </row>
    <row r="276" spans="1:27" x14ac:dyDescent="0.35">
      <c r="C276" s="84" t="s">
        <v>516</v>
      </c>
      <c r="D276" s="84"/>
      <c r="E276" s="75"/>
      <c r="F276" s="84"/>
      <c r="G276" s="84"/>
      <c r="H276" s="114"/>
      <c r="I276" s="84"/>
      <c r="J276" s="84"/>
      <c r="K276" s="84"/>
      <c r="L276" s="145">
        <v>0</v>
      </c>
      <c r="M276" s="102"/>
      <c r="N276" s="145">
        <v>0</v>
      </c>
      <c r="O276" s="102"/>
      <c r="P276" s="145">
        <v>250</v>
      </c>
      <c r="Q276" s="82"/>
      <c r="R276" s="82"/>
      <c r="U276" s="89"/>
      <c r="V276" s="89"/>
      <c r="W276" s="89"/>
      <c r="X276" s="89"/>
      <c r="Y276" s="89"/>
    </row>
    <row r="277" spans="1:27" x14ac:dyDescent="0.35">
      <c r="A277" s="60" t="s">
        <v>0</v>
      </c>
      <c r="B277" s="78" t="s">
        <v>91</v>
      </c>
      <c r="C277" s="79"/>
      <c r="D277" s="79" t="s">
        <v>91</v>
      </c>
      <c r="E277" s="79"/>
      <c r="F277" s="79"/>
      <c r="G277" s="79"/>
      <c r="H277" s="79"/>
      <c r="I277" s="79"/>
      <c r="J277" s="79"/>
      <c r="K277" s="79"/>
      <c r="L277" s="101">
        <f>L209+L220+L235+L246+L262+L266+L273+L276</f>
        <v>14828.5</v>
      </c>
      <c r="M277" s="80"/>
      <c r="N277" s="101">
        <f>N209+N220+N235+N246+N262+N266+N273+N276</f>
        <v>14754</v>
      </c>
      <c r="O277" s="80"/>
      <c r="P277" s="101">
        <f>P209+P220+P235+P246+P262+P266+P273+P276</f>
        <v>15789.9</v>
      </c>
      <c r="Q277" s="117"/>
      <c r="R277" s="82" t="s">
        <v>6</v>
      </c>
    </row>
    <row r="278" spans="1:27" hidden="1" x14ac:dyDescent="0.35">
      <c r="B278" s="78"/>
      <c r="C278" s="121"/>
      <c r="D278" s="121"/>
      <c r="E278" s="121"/>
      <c r="F278" s="121"/>
      <c r="G278" s="121"/>
      <c r="H278" s="146" t="s">
        <v>248</v>
      </c>
      <c r="I278" s="121"/>
      <c r="J278" s="121"/>
      <c r="K278" s="121"/>
      <c r="L278" s="137">
        <v>-7059</v>
      </c>
      <c r="M278" s="134"/>
      <c r="N278" s="137">
        <v>-11444</v>
      </c>
      <c r="O278" s="134"/>
      <c r="P278" s="137">
        <v>-7048</v>
      </c>
      <c r="Q278" s="117"/>
      <c r="R278" s="82"/>
    </row>
    <row r="279" spans="1:27" hidden="1" x14ac:dyDescent="0.35">
      <c r="B279" s="78"/>
      <c r="C279" s="121"/>
      <c r="D279" s="121"/>
      <c r="E279" s="121"/>
      <c r="F279" s="121"/>
      <c r="G279" s="121"/>
      <c r="H279" s="146" t="s">
        <v>249</v>
      </c>
      <c r="I279" s="121"/>
      <c r="J279" s="121"/>
      <c r="K279" s="121"/>
      <c r="L279" s="137">
        <v>0</v>
      </c>
      <c r="M279" s="134"/>
      <c r="N279" s="137">
        <v>0</v>
      </c>
      <c r="O279" s="134"/>
      <c r="P279" s="137">
        <v>0</v>
      </c>
      <c r="Q279" s="117"/>
      <c r="R279" s="82"/>
    </row>
    <row r="280" spans="1:27" hidden="1" x14ac:dyDescent="0.35">
      <c r="B280" s="78"/>
      <c r="C280" s="121"/>
      <c r="D280" s="121"/>
      <c r="E280" s="121"/>
      <c r="F280" s="121"/>
      <c r="G280" s="121"/>
      <c r="H280" s="146" t="s">
        <v>250</v>
      </c>
      <c r="I280" s="121"/>
      <c r="J280" s="121"/>
      <c r="K280" s="121"/>
      <c r="L280" s="137">
        <f>SUM(L277:L279)</f>
        <v>7769.5</v>
      </c>
      <c r="M280" s="134"/>
      <c r="N280" s="137">
        <f>SUM(N277:N279)</f>
        <v>3310</v>
      </c>
      <c r="O280" s="134"/>
      <c r="P280" s="137">
        <f>SUM(P277:P279)</f>
        <v>8741.9</v>
      </c>
      <c r="Q280" s="117"/>
      <c r="R280" s="82"/>
    </row>
    <row r="281" spans="1:27" hidden="1" x14ac:dyDescent="0.35">
      <c r="B281" s="78"/>
      <c r="C281" s="121"/>
      <c r="D281" s="121"/>
      <c r="E281" s="121"/>
      <c r="F281" s="121"/>
      <c r="G281" s="121"/>
      <c r="H281" s="146" t="s">
        <v>251</v>
      </c>
      <c r="I281" s="121"/>
      <c r="J281" s="121"/>
      <c r="K281" s="121"/>
      <c r="L281" s="137">
        <v>7810</v>
      </c>
      <c r="M281" s="134"/>
      <c r="N281" s="137">
        <v>3366</v>
      </c>
      <c r="O281" s="134"/>
      <c r="P281" s="137">
        <v>8639</v>
      </c>
      <c r="Q281" s="117"/>
      <c r="R281" s="82"/>
    </row>
    <row r="282" spans="1:27" hidden="1" x14ac:dyDescent="0.35">
      <c r="B282" s="78"/>
      <c r="C282" s="121"/>
      <c r="D282" s="121"/>
      <c r="E282" s="121"/>
      <c r="F282" s="121"/>
      <c r="G282" s="121"/>
      <c r="H282" s="146" t="s">
        <v>194</v>
      </c>
      <c r="I282" s="121"/>
      <c r="J282" s="121"/>
      <c r="K282" s="121"/>
      <c r="L282" s="137">
        <f>L280-L281</f>
        <v>-40.5</v>
      </c>
      <c r="M282" s="134"/>
      <c r="N282" s="137">
        <f>N280-N281</f>
        <v>-56</v>
      </c>
      <c r="O282" s="134"/>
      <c r="P282" s="137">
        <f>P280-P281</f>
        <v>102.89999999999964</v>
      </c>
      <c r="Q282" s="117"/>
      <c r="R282" s="82"/>
    </row>
    <row r="283" spans="1:27" x14ac:dyDescent="0.35">
      <c r="B283" s="78"/>
      <c r="C283" s="75"/>
      <c r="D283" s="75"/>
      <c r="E283" s="75"/>
      <c r="F283" s="75"/>
      <c r="G283" s="75"/>
      <c r="H283" s="114"/>
      <c r="I283" s="75"/>
      <c r="J283" s="75"/>
      <c r="K283" s="75"/>
      <c r="L283" s="64"/>
      <c r="M283" s="80"/>
      <c r="N283" s="64"/>
      <c r="O283" s="80"/>
      <c r="P283" s="64"/>
      <c r="Q283" s="117"/>
      <c r="R283" s="82"/>
    </row>
    <row r="284" spans="1:27" x14ac:dyDescent="0.35">
      <c r="A284" s="60" t="s">
        <v>0</v>
      </c>
      <c r="B284" s="78" t="s">
        <v>92</v>
      </c>
      <c r="C284" s="79" t="s">
        <v>92</v>
      </c>
      <c r="D284" s="79"/>
      <c r="E284" s="79"/>
      <c r="F284" s="79"/>
      <c r="G284" s="79"/>
      <c r="H284" s="79"/>
      <c r="I284" s="79"/>
      <c r="J284" s="79"/>
      <c r="K284" s="79"/>
      <c r="L284" s="64" t="s">
        <v>6</v>
      </c>
      <c r="M284" s="80"/>
      <c r="N284" s="64" t="s">
        <v>6</v>
      </c>
      <c r="O284" s="80"/>
      <c r="P284" s="64" t="s">
        <v>6</v>
      </c>
      <c r="Q284" s="117"/>
      <c r="R284" s="82"/>
    </row>
    <row r="285" spans="1:27" x14ac:dyDescent="0.35">
      <c r="A285" s="60" t="s">
        <v>0</v>
      </c>
      <c r="B285" s="83" t="s">
        <v>93</v>
      </c>
      <c r="C285" s="84" t="s">
        <v>93</v>
      </c>
      <c r="D285" s="84"/>
      <c r="E285" s="84"/>
      <c r="F285" s="84"/>
      <c r="G285" s="84"/>
      <c r="H285" s="84"/>
      <c r="I285" s="84"/>
      <c r="J285" s="84"/>
      <c r="K285" s="84"/>
      <c r="L285" s="64"/>
      <c r="M285" s="80"/>
      <c r="N285" s="64"/>
      <c r="O285" s="80"/>
      <c r="P285" s="64"/>
      <c r="Q285" s="82"/>
      <c r="R285" s="82"/>
      <c r="S285" s="147"/>
    </row>
    <row r="286" spans="1:27" x14ac:dyDescent="0.35">
      <c r="A286" s="60" t="s">
        <v>0</v>
      </c>
      <c r="B286" s="83" t="s">
        <v>94</v>
      </c>
      <c r="C286" s="84"/>
      <c r="D286" s="84" t="s">
        <v>94</v>
      </c>
      <c r="E286" s="84"/>
      <c r="F286" s="84"/>
      <c r="G286" s="84"/>
      <c r="H286" s="84"/>
      <c r="I286" s="84"/>
      <c r="J286" s="84"/>
      <c r="K286" s="84"/>
      <c r="L286" s="64">
        <v>33</v>
      </c>
      <c r="M286" s="80"/>
      <c r="N286" s="64">
        <v>36</v>
      </c>
      <c r="O286" s="80"/>
      <c r="P286" s="64">
        <v>40</v>
      </c>
      <c r="Q286" s="82"/>
      <c r="R286" s="117"/>
      <c r="U286" s="99" t="s">
        <v>6</v>
      </c>
      <c r="V286" s="99" t="s">
        <v>6</v>
      </c>
      <c r="W286" s="99" t="s">
        <v>6</v>
      </c>
      <c r="X286" s="99" t="s">
        <v>6</v>
      </c>
      <c r="Y286" s="99" t="s">
        <v>6</v>
      </c>
    </row>
    <row r="287" spans="1:27" x14ac:dyDescent="0.35">
      <c r="A287" s="60" t="s">
        <v>0</v>
      </c>
      <c r="B287" s="118" t="s">
        <v>95</v>
      </c>
      <c r="C287" s="84" t="s">
        <v>6</v>
      </c>
      <c r="D287" s="115" t="s">
        <v>252</v>
      </c>
      <c r="E287" s="115"/>
      <c r="F287" s="115"/>
      <c r="G287" s="115"/>
      <c r="H287" s="115"/>
      <c r="I287" s="115"/>
      <c r="J287" s="115"/>
      <c r="K287" s="115"/>
      <c r="L287" s="64" t="s">
        <v>96</v>
      </c>
      <c r="M287" s="80"/>
      <c r="N287" s="64" t="s">
        <v>96</v>
      </c>
      <c r="O287" s="80"/>
      <c r="P287" s="64" t="s">
        <v>97</v>
      </c>
      <c r="Q287" s="117"/>
      <c r="R287" s="117"/>
      <c r="S287" s="117"/>
    </row>
    <row r="288" spans="1:27" hidden="1" x14ac:dyDescent="0.35">
      <c r="B288" s="118"/>
      <c r="C288" s="148"/>
      <c r="D288" s="149"/>
      <c r="E288" s="149"/>
      <c r="F288" s="149"/>
      <c r="G288" s="149"/>
      <c r="H288" s="150" t="s">
        <v>253</v>
      </c>
      <c r="I288" s="149"/>
      <c r="J288" s="149"/>
      <c r="K288" s="149"/>
      <c r="L288" s="137">
        <v>-224</v>
      </c>
      <c r="M288" s="134"/>
      <c r="N288" s="137">
        <v>-240</v>
      </c>
      <c r="O288" s="134"/>
      <c r="P288" s="137">
        <v>-181</v>
      </c>
      <c r="Q288" s="117"/>
      <c r="R288" s="117"/>
      <c r="S288" s="117"/>
      <c r="AA288" s="75"/>
    </row>
    <row r="289" spans="1:28" hidden="1" x14ac:dyDescent="0.35">
      <c r="B289" s="118"/>
      <c r="C289" s="148"/>
      <c r="D289" s="149"/>
      <c r="E289" s="149"/>
      <c r="F289" s="149"/>
      <c r="G289" s="149"/>
      <c r="H289" s="150" t="s">
        <v>253</v>
      </c>
      <c r="I289" s="149"/>
      <c r="J289" s="149"/>
      <c r="K289" s="149"/>
      <c r="L289" s="137">
        <v>-2171</v>
      </c>
      <c r="M289" s="134"/>
      <c r="N289" s="137">
        <v>-2453</v>
      </c>
      <c r="O289" s="134"/>
      <c r="P289" s="137">
        <v>-2340</v>
      </c>
      <c r="Q289" s="117"/>
      <c r="R289" s="117"/>
      <c r="S289" s="117"/>
      <c r="AA289" s="75"/>
    </row>
    <row r="290" spans="1:28" hidden="1" x14ac:dyDescent="0.35">
      <c r="B290" s="118"/>
      <c r="C290" s="148"/>
      <c r="D290" s="149"/>
      <c r="E290" s="149"/>
      <c r="F290" s="149"/>
      <c r="G290" s="149"/>
      <c r="H290" s="150" t="s">
        <v>254</v>
      </c>
      <c r="I290" s="149"/>
      <c r="J290" s="149"/>
      <c r="K290" s="149"/>
      <c r="L290" s="137">
        <f>L286+L288+L289</f>
        <v>-2362</v>
      </c>
      <c r="M290" s="134"/>
      <c r="N290" s="137">
        <f>N286+N288+N289</f>
        <v>-2657</v>
      </c>
      <c r="O290" s="134"/>
      <c r="P290" s="137">
        <f>P286+P288+P289</f>
        <v>-2481</v>
      </c>
      <c r="Q290" s="117"/>
      <c r="R290" s="117"/>
      <c r="S290" s="117"/>
      <c r="AA290" s="75"/>
    </row>
    <row r="291" spans="1:28" hidden="1" x14ac:dyDescent="0.35">
      <c r="C291" s="121"/>
      <c r="D291" s="121"/>
      <c r="E291" s="121"/>
      <c r="F291" s="121"/>
      <c r="G291" s="121"/>
      <c r="H291" s="146" t="s">
        <v>255</v>
      </c>
      <c r="I291" s="121"/>
      <c r="J291" s="121"/>
      <c r="K291" s="121"/>
      <c r="L291" s="137">
        <v>-2362</v>
      </c>
      <c r="M291" s="134"/>
      <c r="N291" s="137">
        <v>-2657</v>
      </c>
      <c r="O291" s="134"/>
      <c r="P291" s="137">
        <v>-2481</v>
      </c>
      <c r="Q291" s="117"/>
      <c r="R291" s="117"/>
      <c r="S291" s="117"/>
      <c r="AA291" s="75"/>
    </row>
    <row r="292" spans="1:28" hidden="1" x14ac:dyDescent="0.35">
      <c r="C292" s="121"/>
      <c r="D292" s="121"/>
      <c r="E292" s="121"/>
      <c r="F292" s="121"/>
      <c r="G292" s="121"/>
      <c r="H292" s="146" t="s">
        <v>194</v>
      </c>
      <c r="I292" s="121"/>
      <c r="J292" s="121"/>
      <c r="K292" s="121"/>
      <c r="L292" s="137">
        <f>L290-L291</f>
        <v>0</v>
      </c>
      <c r="M292" s="134"/>
      <c r="N292" s="137">
        <f>N290-N291</f>
        <v>0</v>
      </c>
      <c r="O292" s="134"/>
      <c r="P292" s="137">
        <f>P290-P291</f>
        <v>0</v>
      </c>
      <c r="Q292" s="117"/>
      <c r="R292" s="117"/>
      <c r="S292" s="117"/>
      <c r="AA292" s="75"/>
    </row>
    <row r="293" spans="1:28" x14ac:dyDescent="0.35">
      <c r="C293" s="121"/>
      <c r="D293" s="121"/>
      <c r="E293" s="121"/>
      <c r="F293" s="121"/>
      <c r="G293" s="121"/>
      <c r="H293" s="146"/>
      <c r="I293" s="121"/>
      <c r="J293" s="121"/>
      <c r="K293" s="121"/>
      <c r="L293" s="137"/>
      <c r="M293" s="134"/>
      <c r="N293" s="137"/>
      <c r="O293" s="134"/>
      <c r="P293" s="137"/>
      <c r="Q293" s="117"/>
      <c r="R293" s="117"/>
      <c r="S293" s="117"/>
      <c r="AA293" s="75"/>
    </row>
    <row r="294" spans="1:28" x14ac:dyDescent="0.35">
      <c r="A294" s="60" t="s">
        <v>0</v>
      </c>
      <c r="B294" s="78" t="s">
        <v>98</v>
      </c>
      <c r="C294" s="79" t="s">
        <v>98</v>
      </c>
      <c r="D294" s="79"/>
      <c r="E294" s="79"/>
      <c r="F294" s="79"/>
      <c r="G294" s="79"/>
      <c r="H294" s="79"/>
      <c r="I294" s="79"/>
      <c r="J294" s="79"/>
      <c r="K294" s="79"/>
      <c r="L294" s="64" t="s">
        <v>6</v>
      </c>
      <c r="M294" s="80"/>
      <c r="N294" s="64" t="s">
        <v>6</v>
      </c>
      <c r="O294" s="80"/>
      <c r="P294" s="64" t="s">
        <v>6</v>
      </c>
      <c r="Q294" s="117"/>
      <c r="R294" s="117"/>
      <c r="AA294" s="75"/>
    </row>
    <row r="295" spans="1:28" x14ac:dyDescent="0.35">
      <c r="A295" s="60" t="s">
        <v>0</v>
      </c>
      <c r="B295" s="83" t="s">
        <v>99</v>
      </c>
      <c r="C295" s="84" t="s">
        <v>99</v>
      </c>
      <c r="D295" s="84"/>
      <c r="E295" s="84"/>
      <c r="F295" s="84"/>
      <c r="G295" s="84"/>
      <c r="H295" s="84"/>
      <c r="I295" s="84"/>
      <c r="J295" s="84"/>
      <c r="K295" s="84"/>
      <c r="L295" s="64">
        <f>PDR!B6/1000</f>
        <v>98</v>
      </c>
      <c r="M295" s="80"/>
      <c r="N295" s="64">
        <v>105</v>
      </c>
      <c r="O295" s="80"/>
      <c r="P295" s="64">
        <v>145</v>
      </c>
      <c r="Q295" s="117"/>
      <c r="R295" s="117"/>
    </row>
    <row r="296" spans="1:28" hidden="1" x14ac:dyDescent="0.35">
      <c r="B296" s="83"/>
      <c r="C296" s="148"/>
      <c r="D296" s="148"/>
      <c r="E296" s="148"/>
      <c r="F296" s="148"/>
      <c r="G296" s="148"/>
      <c r="H296" s="148" t="s">
        <v>256</v>
      </c>
      <c r="I296" s="148"/>
      <c r="J296" s="148"/>
      <c r="K296" s="148"/>
      <c r="L296" s="137">
        <v>98</v>
      </c>
      <c r="M296" s="134"/>
      <c r="N296" s="137">
        <v>105</v>
      </c>
      <c r="O296" s="134"/>
      <c r="P296" s="137">
        <v>140</v>
      </c>
      <c r="Q296" s="117"/>
      <c r="R296" s="117"/>
    </row>
    <row r="297" spans="1:28" hidden="1" x14ac:dyDescent="0.35">
      <c r="B297" s="83"/>
      <c r="C297" s="148"/>
      <c r="D297" s="148"/>
      <c r="E297" s="148"/>
      <c r="F297" s="148"/>
      <c r="G297" s="148"/>
      <c r="H297" s="148" t="s">
        <v>194</v>
      </c>
      <c r="I297" s="148"/>
      <c r="J297" s="148"/>
      <c r="K297" s="148"/>
      <c r="L297" s="137">
        <f>L295-L296</f>
        <v>0</v>
      </c>
      <c r="M297" s="134"/>
      <c r="N297" s="137">
        <f>N295-N296</f>
        <v>0</v>
      </c>
      <c r="O297" s="134"/>
      <c r="P297" s="137">
        <f>P295-P296</f>
        <v>5</v>
      </c>
      <c r="Q297" s="117"/>
      <c r="R297" s="117"/>
    </row>
    <row r="298" spans="1:28" x14ac:dyDescent="0.35">
      <c r="A298" s="60" t="s">
        <v>0</v>
      </c>
      <c r="B298" s="83"/>
      <c r="C298" s="84"/>
      <c r="D298" s="84"/>
      <c r="E298" s="84"/>
      <c r="F298" s="84"/>
      <c r="G298" s="84"/>
      <c r="H298" s="84"/>
      <c r="I298" s="84"/>
      <c r="J298" s="84"/>
      <c r="K298" s="84"/>
      <c r="L298" s="64"/>
      <c r="M298" s="80"/>
      <c r="N298" s="64"/>
      <c r="O298" s="80"/>
      <c r="P298" s="64"/>
      <c r="Q298" s="117"/>
      <c r="R298" s="117"/>
    </row>
    <row r="299" spans="1:28" x14ac:dyDescent="0.35">
      <c r="A299" s="60" t="s">
        <v>0</v>
      </c>
      <c r="B299" s="78" t="s">
        <v>100</v>
      </c>
      <c r="C299" s="79" t="s">
        <v>100</v>
      </c>
      <c r="D299" s="79"/>
      <c r="E299" s="79"/>
      <c r="F299" s="79"/>
      <c r="G299" s="79"/>
      <c r="H299" s="79"/>
      <c r="I299" s="79"/>
      <c r="J299" s="79"/>
      <c r="K299" s="79"/>
      <c r="L299" s="64" t="s">
        <v>6</v>
      </c>
      <c r="M299" s="80"/>
      <c r="N299" s="64"/>
      <c r="O299" s="80"/>
      <c r="P299" s="64"/>
      <c r="Q299" s="82"/>
      <c r="R299" s="141"/>
    </row>
    <row r="300" spans="1:28" x14ac:dyDescent="0.35">
      <c r="A300" s="60" t="s">
        <v>0</v>
      </c>
      <c r="B300" s="83" t="s">
        <v>101</v>
      </c>
      <c r="C300" s="84" t="s">
        <v>101</v>
      </c>
      <c r="D300" s="79"/>
      <c r="E300" s="79"/>
      <c r="F300" s="79"/>
      <c r="G300" s="79"/>
      <c r="H300" s="79"/>
      <c r="I300" s="79"/>
      <c r="J300" s="79"/>
      <c r="K300" s="79"/>
      <c r="L300" s="64">
        <f>FHEO!B2/1000000</f>
        <v>44.95</v>
      </c>
      <c r="M300" s="80"/>
      <c r="N300" s="64">
        <v>46</v>
      </c>
      <c r="O300" s="80"/>
      <c r="P300" s="64">
        <f>FHEO!I2/1000000</f>
        <v>56</v>
      </c>
      <c r="Q300" s="82"/>
      <c r="R300" s="141"/>
      <c r="AB300" s="75"/>
    </row>
    <row r="301" spans="1:28" x14ac:dyDescent="0.35">
      <c r="A301" s="60" t="s">
        <v>0</v>
      </c>
      <c r="B301" s="83" t="s">
        <v>102</v>
      </c>
      <c r="C301" s="84" t="s">
        <v>102</v>
      </c>
      <c r="D301" s="84"/>
      <c r="E301" s="84"/>
      <c r="F301" s="84"/>
      <c r="G301" s="84"/>
      <c r="H301" s="84"/>
      <c r="I301" s="84"/>
      <c r="J301" s="84"/>
      <c r="K301" s="84"/>
      <c r="L301" s="64">
        <f>FHEO!B3/1000000</f>
        <v>23.5</v>
      </c>
      <c r="M301" s="80"/>
      <c r="N301" s="64">
        <v>25</v>
      </c>
      <c r="O301" s="80"/>
      <c r="P301" s="64">
        <f>FHEO!I3/1000000</f>
        <v>25</v>
      </c>
      <c r="Q301" s="117"/>
      <c r="R301" s="82"/>
      <c r="AB301" s="75"/>
    </row>
    <row r="302" spans="1:28" x14ac:dyDescent="0.35">
      <c r="A302" s="60" t="s">
        <v>0</v>
      </c>
      <c r="B302" s="83" t="s">
        <v>103</v>
      </c>
      <c r="C302" s="84" t="s">
        <v>487</v>
      </c>
      <c r="D302" s="84"/>
      <c r="E302" s="84"/>
      <c r="F302" s="84"/>
      <c r="G302" s="84"/>
      <c r="H302" s="84"/>
      <c r="I302" s="84"/>
      <c r="J302" s="84"/>
      <c r="K302" s="84"/>
      <c r="L302" s="64">
        <f>FHEO!B4/1000000</f>
        <v>0.35</v>
      </c>
      <c r="M302" s="80"/>
      <c r="N302" s="64">
        <v>0</v>
      </c>
      <c r="O302" s="80"/>
      <c r="P302" s="64">
        <f>FHEO!I4/1000000</f>
        <v>1</v>
      </c>
      <c r="Q302" s="117"/>
      <c r="R302" s="82"/>
      <c r="AB302" s="75"/>
    </row>
    <row r="303" spans="1:28" x14ac:dyDescent="0.35">
      <c r="B303" s="83"/>
      <c r="C303" s="84" t="s">
        <v>488</v>
      </c>
      <c r="D303" s="84"/>
      <c r="E303" s="84"/>
      <c r="F303" s="84"/>
      <c r="G303" s="84"/>
      <c r="H303" s="84"/>
      <c r="I303" s="84"/>
      <c r="J303" s="84"/>
      <c r="K303" s="84"/>
      <c r="L303" s="64">
        <f>FHEO!B5/1000000</f>
        <v>1.5</v>
      </c>
      <c r="M303" s="80"/>
      <c r="N303" s="64">
        <v>2</v>
      </c>
      <c r="O303" s="80"/>
      <c r="P303" s="64">
        <f>FHEO!I5/1000000</f>
        <v>3</v>
      </c>
      <c r="Q303" s="117"/>
      <c r="R303" s="82"/>
      <c r="AB303" s="75"/>
    </row>
    <row r="304" spans="1:28" x14ac:dyDescent="0.35">
      <c r="B304" s="83"/>
      <c r="C304" s="84" t="s">
        <v>489</v>
      </c>
      <c r="D304" s="84"/>
      <c r="E304" s="84"/>
      <c r="F304" s="84"/>
      <c r="G304" s="84"/>
      <c r="H304" s="84"/>
      <c r="I304" s="84"/>
      <c r="J304" s="84"/>
      <c r="K304" s="84"/>
      <c r="L304" s="64">
        <f>FHEO!B6/1000000</f>
        <v>1</v>
      </c>
      <c r="M304" s="80"/>
      <c r="N304" s="64">
        <v>0</v>
      </c>
      <c r="O304" s="80"/>
      <c r="P304" s="64">
        <f>FHEO!I6/1000000</f>
        <v>0</v>
      </c>
      <c r="Q304" s="117"/>
      <c r="R304" s="82"/>
      <c r="AB304" s="75"/>
    </row>
    <row r="305" spans="1:28" x14ac:dyDescent="0.35">
      <c r="B305" s="83"/>
      <c r="C305" s="84" t="s">
        <v>490</v>
      </c>
      <c r="D305" s="84"/>
      <c r="E305" s="84"/>
      <c r="F305" s="84"/>
      <c r="G305" s="84"/>
      <c r="H305" s="84"/>
      <c r="I305" s="84"/>
      <c r="J305" s="84"/>
      <c r="K305" s="84"/>
      <c r="L305" s="64">
        <f>FHEO!B7/1000000</f>
        <v>1.5</v>
      </c>
      <c r="M305" s="80"/>
      <c r="N305" s="64">
        <v>0</v>
      </c>
      <c r="O305" s="80"/>
      <c r="P305" s="64">
        <f>FHEO!I7/1000000</f>
        <v>0</v>
      </c>
      <c r="Q305" s="117"/>
      <c r="R305" s="82"/>
      <c r="AB305" s="75"/>
    </row>
    <row r="306" spans="1:28" s="90" customFormat="1" x14ac:dyDescent="0.35">
      <c r="A306" s="90" t="s">
        <v>0</v>
      </c>
      <c r="B306" s="162" t="s">
        <v>104</v>
      </c>
      <c r="C306" s="92" t="s">
        <v>6</v>
      </c>
      <c r="D306" s="163" t="s">
        <v>257</v>
      </c>
      <c r="E306" s="92"/>
      <c r="F306" s="92"/>
      <c r="G306" s="92"/>
      <c r="H306" s="92"/>
      <c r="I306" s="92"/>
      <c r="J306" s="92"/>
      <c r="K306" s="92"/>
      <c r="L306" s="93">
        <f>SUM(L300:L305)</f>
        <v>72.8</v>
      </c>
      <c r="M306" s="109"/>
      <c r="N306" s="93">
        <f>SUM(N300:N305)</f>
        <v>73</v>
      </c>
      <c r="O306" s="109"/>
      <c r="P306" s="93">
        <f>SUM(P300:P305)</f>
        <v>85</v>
      </c>
      <c r="Q306" s="164"/>
      <c r="R306" s="165"/>
      <c r="AB306" s="110"/>
    </row>
    <row r="307" spans="1:28" hidden="1" x14ac:dyDescent="0.35">
      <c r="B307" s="83"/>
      <c r="C307" s="121"/>
      <c r="D307" s="121"/>
      <c r="E307" s="121"/>
      <c r="F307" s="121"/>
      <c r="G307" s="121"/>
      <c r="H307" s="146" t="s">
        <v>258</v>
      </c>
      <c r="I307" s="121"/>
      <c r="J307" s="121"/>
      <c r="K307" s="121"/>
      <c r="L307" s="122">
        <v>73</v>
      </c>
      <c r="M307" s="123"/>
      <c r="N307" s="122">
        <v>73</v>
      </c>
      <c r="O307" s="123"/>
      <c r="P307" s="122">
        <v>85</v>
      </c>
      <c r="Q307" s="117"/>
      <c r="R307" s="141"/>
      <c r="AB307" s="75"/>
    </row>
    <row r="308" spans="1:28" hidden="1" x14ac:dyDescent="0.35">
      <c r="B308" s="83"/>
      <c r="C308" s="121"/>
      <c r="D308" s="121"/>
      <c r="E308" s="121"/>
      <c r="F308" s="121"/>
      <c r="G308" s="121"/>
      <c r="H308" s="146" t="s">
        <v>194</v>
      </c>
      <c r="I308" s="121"/>
      <c r="J308" s="121"/>
      <c r="K308" s="121"/>
      <c r="L308" s="122">
        <f>L306-L307</f>
        <v>-0.20000000000000284</v>
      </c>
      <c r="M308" s="123"/>
      <c r="N308" s="122">
        <f>N306-N307</f>
        <v>0</v>
      </c>
      <c r="O308" s="123"/>
      <c r="P308" s="122">
        <f>P306-P307</f>
        <v>0</v>
      </c>
      <c r="Q308" s="117"/>
      <c r="R308" s="141"/>
    </row>
    <row r="309" spans="1:28" x14ac:dyDescent="0.35">
      <c r="B309" s="83"/>
      <c r="C309" s="75"/>
      <c r="D309" s="75"/>
      <c r="E309" s="75"/>
      <c r="F309" s="75"/>
      <c r="G309" s="75"/>
      <c r="H309" s="75"/>
      <c r="I309" s="75"/>
      <c r="J309" s="75"/>
      <c r="K309" s="75"/>
      <c r="L309" s="101"/>
      <c r="M309" s="144"/>
      <c r="N309" s="101"/>
      <c r="O309" s="144"/>
      <c r="P309" s="101"/>
      <c r="Q309" s="117"/>
      <c r="R309" s="141"/>
    </row>
    <row r="310" spans="1:28" x14ac:dyDescent="0.35">
      <c r="A310" s="60" t="s">
        <v>0</v>
      </c>
      <c r="B310" s="67" t="s">
        <v>105</v>
      </c>
      <c r="C310" s="68" t="s">
        <v>259</v>
      </c>
      <c r="D310" s="68"/>
      <c r="E310" s="68"/>
      <c r="F310" s="68"/>
      <c r="G310" s="68"/>
      <c r="H310" s="68"/>
      <c r="I310" s="68"/>
      <c r="J310" s="68"/>
      <c r="K310" s="68"/>
      <c r="L310" s="64"/>
      <c r="M310" s="80"/>
      <c r="N310" s="101"/>
      <c r="O310" s="80"/>
      <c r="P310" s="101"/>
      <c r="Q310" s="117"/>
      <c r="R310" s="142"/>
    </row>
    <row r="311" spans="1:28" x14ac:dyDescent="0.35">
      <c r="A311" s="60" t="s">
        <v>0</v>
      </c>
      <c r="B311" s="60" t="s">
        <v>106</v>
      </c>
      <c r="C311" s="75" t="s">
        <v>106</v>
      </c>
      <c r="D311" s="75"/>
      <c r="E311" s="75"/>
      <c r="F311" s="75"/>
      <c r="G311" s="75"/>
      <c r="H311" s="75"/>
      <c r="I311" s="75"/>
      <c r="J311" s="75"/>
      <c r="K311" s="75"/>
      <c r="L311" s="64" t="s">
        <v>6</v>
      </c>
      <c r="M311" s="80"/>
      <c r="N311" s="64" t="s">
        <v>6</v>
      </c>
      <c r="O311" s="80"/>
      <c r="P311" s="64" t="s">
        <v>6</v>
      </c>
      <c r="Q311" s="117"/>
      <c r="R311" s="117"/>
    </row>
    <row r="312" spans="1:28" x14ac:dyDescent="0.35">
      <c r="A312" s="60" t="s">
        <v>0</v>
      </c>
      <c r="B312" s="60" t="s">
        <v>107</v>
      </c>
      <c r="C312" s="75"/>
      <c r="D312" s="75" t="s">
        <v>107</v>
      </c>
      <c r="E312" s="75"/>
      <c r="F312" s="75"/>
      <c r="G312" s="75"/>
      <c r="H312" s="75"/>
      <c r="I312" s="75"/>
      <c r="J312" s="75"/>
      <c r="K312" s="75"/>
      <c r="L312" s="64">
        <f>LEAD!B2/1000</f>
        <v>76</v>
      </c>
      <c r="M312" s="80"/>
      <c r="N312" s="64">
        <v>190</v>
      </c>
      <c r="O312" s="80"/>
      <c r="P312" s="242">
        <v>200</v>
      </c>
      <c r="Q312" s="142"/>
      <c r="R312" s="117"/>
    </row>
    <row r="313" spans="1:28" x14ac:dyDescent="0.35">
      <c r="A313" s="60" t="s">
        <v>0</v>
      </c>
      <c r="B313" s="60" t="s">
        <v>108</v>
      </c>
      <c r="C313" s="75"/>
      <c r="D313" s="75" t="s">
        <v>491</v>
      </c>
      <c r="E313" s="75"/>
      <c r="F313" s="75"/>
      <c r="G313" s="75"/>
      <c r="H313" s="75"/>
      <c r="I313" s="75"/>
      <c r="J313" s="75"/>
      <c r="K313" s="75"/>
      <c r="L313" s="64">
        <f>LEAD!B3/1000</f>
        <v>5</v>
      </c>
      <c r="M313" s="80"/>
      <c r="N313" s="64">
        <v>5</v>
      </c>
      <c r="O313" s="80"/>
      <c r="P313" s="242">
        <f>LEAD!I3/1000</f>
        <v>5</v>
      </c>
      <c r="Q313" s="142"/>
      <c r="R313" s="117"/>
    </row>
    <row r="314" spans="1:28" x14ac:dyDescent="0.35">
      <c r="A314" s="60" t="s">
        <v>0</v>
      </c>
      <c r="B314" s="118" t="s">
        <v>109</v>
      </c>
      <c r="C314" s="115"/>
      <c r="D314" s="75" t="s">
        <v>492</v>
      </c>
      <c r="E314" s="115"/>
      <c r="F314" s="115"/>
      <c r="G314" s="115"/>
      <c r="H314" s="115"/>
      <c r="I314" s="115"/>
      <c r="J314" s="115"/>
      <c r="K314" s="115"/>
      <c r="L314" s="64">
        <f>LEAD!B4/1000</f>
        <v>50</v>
      </c>
      <c r="M314" s="80"/>
      <c r="N314" s="64">
        <v>60</v>
      </c>
      <c r="O314" s="80"/>
      <c r="P314" s="242">
        <v>85</v>
      </c>
      <c r="Q314" s="117"/>
      <c r="R314" s="117"/>
    </row>
    <row r="315" spans="1:28" x14ac:dyDescent="0.35">
      <c r="A315" s="60" t="s">
        <v>0</v>
      </c>
      <c r="B315" s="83" t="s">
        <v>110</v>
      </c>
      <c r="C315" s="115"/>
      <c r="D315" s="75" t="s">
        <v>452</v>
      </c>
      <c r="E315" s="115"/>
      <c r="F315" s="115"/>
      <c r="G315" s="115"/>
      <c r="H315" s="115"/>
      <c r="I315" s="115"/>
      <c r="J315" s="115"/>
      <c r="K315" s="115"/>
      <c r="L315" s="64">
        <f>LEAD!B5/1000</f>
        <v>0</v>
      </c>
      <c r="M315" s="80"/>
      <c r="N315" s="64">
        <v>0</v>
      </c>
      <c r="O315" s="80"/>
      <c r="P315" s="242">
        <v>5</v>
      </c>
      <c r="Q315" s="117"/>
      <c r="R315" s="117"/>
    </row>
    <row r="316" spans="1:28" x14ac:dyDescent="0.35">
      <c r="B316" s="83"/>
      <c r="C316" s="115"/>
      <c r="D316" s="75" t="s">
        <v>493</v>
      </c>
      <c r="E316" s="115"/>
      <c r="F316" s="115"/>
      <c r="G316" s="115"/>
      <c r="H316" s="115"/>
      <c r="I316" s="115"/>
      <c r="J316" s="115"/>
      <c r="K316" s="115"/>
      <c r="L316" s="64">
        <f>LEAD!B7/1000</f>
        <v>95</v>
      </c>
      <c r="M316" s="80"/>
      <c r="N316" s="64">
        <v>95</v>
      </c>
      <c r="O316" s="80"/>
      <c r="P316" s="242">
        <v>105</v>
      </c>
      <c r="Q316" s="117"/>
      <c r="R316" s="117"/>
    </row>
    <row r="317" spans="1:28" x14ac:dyDescent="0.35">
      <c r="B317" s="83"/>
      <c r="C317" s="115"/>
      <c r="D317" s="75" t="s">
        <v>494</v>
      </c>
      <c r="E317" s="115"/>
      <c r="F317" s="115"/>
      <c r="G317" s="115"/>
      <c r="H317" s="115"/>
      <c r="I317" s="115"/>
      <c r="J317" s="115"/>
      <c r="K317" s="115"/>
      <c r="L317" s="64">
        <f>LEAD!B8/1000</f>
        <v>64</v>
      </c>
      <c r="M317" s="80"/>
      <c r="N317" s="64">
        <v>0</v>
      </c>
      <c r="O317" s="80"/>
      <c r="P317" s="242">
        <f>LEAD!I8/1000</f>
        <v>0</v>
      </c>
      <c r="Q317" s="117"/>
      <c r="R317" s="117"/>
    </row>
    <row r="318" spans="1:28" x14ac:dyDescent="0.35">
      <c r="B318" s="83"/>
      <c r="C318" s="115"/>
      <c r="D318" s="110" t="s">
        <v>496</v>
      </c>
      <c r="E318" s="115"/>
      <c r="F318" s="115"/>
      <c r="G318" s="115"/>
      <c r="H318" s="115"/>
      <c r="I318" s="115"/>
      <c r="J318" s="115"/>
      <c r="K318" s="115"/>
      <c r="L318" s="64">
        <f>LEAD!B9/1000</f>
        <v>0</v>
      </c>
      <c r="M318" s="80"/>
      <c r="N318" s="64">
        <v>0</v>
      </c>
      <c r="O318" s="80"/>
      <c r="P318" s="242">
        <f>LEAD!I9/1000</f>
        <v>0</v>
      </c>
      <c r="Q318" s="117"/>
      <c r="R318" s="117"/>
    </row>
    <row r="319" spans="1:28" x14ac:dyDescent="0.35">
      <c r="B319" s="83"/>
      <c r="C319" s="115"/>
      <c r="D319" s="75" t="s">
        <v>495</v>
      </c>
      <c r="E319" s="115"/>
      <c r="F319" s="115"/>
      <c r="G319" s="115"/>
      <c r="H319" s="115"/>
      <c r="I319" s="115"/>
      <c r="J319" s="115"/>
      <c r="K319" s="115"/>
      <c r="L319" s="64">
        <f>LEAD!B10/1000</f>
        <v>0</v>
      </c>
      <c r="M319" s="80"/>
      <c r="N319" s="64">
        <v>10</v>
      </c>
      <c r="O319" s="80"/>
      <c r="P319" s="242" t="s">
        <v>465</v>
      </c>
      <c r="Q319" s="117"/>
      <c r="R319" s="117"/>
    </row>
    <row r="320" spans="1:28" s="90" customFormat="1" x14ac:dyDescent="0.35">
      <c r="A320" s="90" t="s">
        <v>0</v>
      </c>
      <c r="B320" s="108" t="s">
        <v>111</v>
      </c>
      <c r="C320" s="110"/>
      <c r="D320" s="110"/>
      <c r="E320" s="241" t="s">
        <v>260</v>
      </c>
      <c r="F320" s="110"/>
      <c r="G320" s="110"/>
      <c r="H320" s="110"/>
      <c r="I320" s="110"/>
      <c r="J320" s="110"/>
      <c r="K320" s="110"/>
      <c r="L320" s="242">
        <f>SUM(L312:L319)</f>
        <v>290</v>
      </c>
      <c r="M320" s="109"/>
      <c r="N320" s="242">
        <f>SUM(N312:N319)</f>
        <v>360</v>
      </c>
      <c r="O320" s="109"/>
      <c r="P320" s="242">
        <f>SUM(P312:P319)</f>
        <v>400</v>
      </c>
      <c r="Q320" s="164"/>
      <c r="R320" s="164"/>
    </row>
    <row r="321" spans="1:31" x14ac:dyDescent="0.35">
      <c r="C321" s="111"/>
      <c r="D321" s="111"/>
      <c r="E321" s="111"/>
      <c r="F321" s="111"/>
      <c r="G321" s="111"/>
      <c r="H321" s="97" t="s">
        <v>258</v>
      </c>
      <c r="I321" s="111"/>
      <c r="J321" s="111"/>
      <c r="K321" s="111"/>
      <c r="L321" s="243">
        <v>290</v>
      </c>
      <c r="M321" s="244"/>
      <c r="N321" s="243">
        <v>360</v>
      </c>
      <c r="O321" s="244"/>
      <c r="P321" s="243">
        <v>400</v>
      </c>
      <c r="Q321" s="117"/>
      <c r="R321" s="117"/>
    </row>
    <row r="322" spans="1:31" x14ac:dyDescent="0.35">
      <c r="C322" s="111"/>
      <c r="D322" s="111"/>
      <c r="E322" s="111"/>
      <c r="F322" s="111"/>
      <c r="G322" s="111"/>
      <c r="H322" s="97" t="s">
        <v>194</v>
      </c>
      <c r="I322" s="111"/>
      <c r="J322" s="111"/>
      <c r="K322" s="111"/>
      <c r="L322" s="243">
        <f>L320-L321</f>
        <v>0</v>
      </c>
      <c r="M322" s="244"/>
      <c r="N322" s="243">
        <f>N320-N321</f>
        <v>0</v>
      </c>
      <c r="O322" s="244"/>
      <c r="P322" s="243">
        <f>P320-P321</f>
        <v>0</v>
      </c>
      <c r="Q322" s="117"/>
      <c r="R322" s="117"/>
    </row>
    <row r="323" spans="1:31" x14ac:dyDescent="0.35">
      <c r="C323" s="75"/>
      <c r="D323" s="75"/>
      <c r="E323" s="75"/>
      <c r="F323" s="75"/>
      <c r="G323" s="75"/>
      <c r="H323" s="75"/>
      <c r="I323" s="75"/>
      <c r="J323" s="75"/>
      <c r="K323" s="75"/>
      <c r="L323" s="64"/>
      <c r="M323" s="80"/>
      <c r="N323" s="64"/>
      <c r="O323" s="80"/>
      <c r="P323" s="64"/>
      <c r="Q323" s="117"/>
      <c r="R323" s="117"/>
      <c r="S323" s="60">
        <f>143/2</f>
        <v>71.5</v>
      </c>
    </row>
    <row r="324" spans="1:31" x14ac:dyDescent="0.35">
      <c r="A324" s="60" t="s">
        <v>0</v>
      </c>
      <c r="B324" s="78" t="s">
        <v>112</v>
      </c>
      <c r="C324" s="79" t="s">
        <v>112</v>
      </c>
      <c r="D324" s="79"/>
      <c r="E324" s="79"/>
      <c r="F324" s="79"/>
      <c r="G324" s="79"/>
      <c r="H324" s="79"/>
      <c r="I324" s="79"/>
      <c r="J324" s="79"/>
      <c r="K324" s="79"/>
      <c r="L324" s="64"/>
      <c r="M324" s="80"/>
      <c r="N324" s="64"/>
      <c r="O324" s="80"/>
      <c r="P324" s="64"/>
      <c r="Q324" s="117"/>
      <c r="R324" s="117"/>
    </row>
    <row r="325" spans="1:31" x14ac:dyDescent="0.35">
      <c r="A325" s="60" t="s">
        <v>0</v>
      </c>
      <c r="B325" s="118" t="s">
        <v>113</v>
      </c>
      <c r="C325" s="115" t="s">
        <v>113</v>
      </c>
      <c r="D325" s="115"/>
      <c r="E325" s="115"/>
      <c r="F325" s="115"/>
      <c r="G325" s="115"/>
      <c r="H325" s="115"/>
      <c r="I325" s="115"/>
      <c r="J325" s="115"/>
      <c r="K325" s="115"/>
      <c r="L325" s="86">
        <v>1475</v>
      </c>
      <c r="M325" s="116"/>
      <c r="N325" s="86">
        <v>1499</v>
      </c>
      <c r="O325" s="116"/>
      <c r="P325" s="86">
        <v>1681</v>
      </c>
      <c r="Q325" s="117"/>
      <c r="R325" s="117"/>
    </row>
    <row r="326" spans="1:31" x14ac:dyDescent="0.35">
      <c r="A326" s="60" t="s">
        <v>0</v>
      </c>
      <c r="B326" s="60" t="s">
        <v>114</v>
      </c>
      <c r="C326" s="75" t="s">
        <v>114</v>
      </c>
      <c r="D326" s="75"/>
      <c r="E326" s="75"/>
      <c r="F326" s="75"/>
      <c r="G326" s="75"/>
      <c r="H326" s="75"/>
      <c r="I326" s="75"/>
      <c r="J326" s="75"/>
      <c r="K326" s="75"/>
      <c r="L326" s="64">
        <v>143</v>
      </c>
      <c r="M326" s="116" t="s">
        <v>6</v>
      </c>
      <c r="N326" s="64">
        <v>137</v>
      </c>
      <c r="O326" s="116"/>
      <c r="P326" s="64">
        <v>147</v>
      </c>
      <c r="Q326" s="117"/>
      <c r="R326" s="117"/>
      <c r="AA326" s="99" t="s">
        <v>6</v>
      </c>
      <c r="AB326" s="99"/>
      <c r="AC326" s="99"/>
      <c r="AD326" s="99"/>
      <c r="AE326" s="99"/>
    </row>
    <row r="327" spans="1:31" x14ac:dyDescent="0.35">
      <c r="A327" s="60" t="s">
        <v>0</v>
      </c>
      <c r="B327" s="85" t="s">
        <v>115</v>
      </c>
      <c r="C327" s="84" t="s">
        <v>261</v>
      </c>
      <c r="D327" s="84"/>
      <c r="E327" s="84"/>
      <c r="F327" s="84"/>
      <c r="G327" s="84"/>
      <c r="H327" s="84"/>
      <c r="I327" s="84"/>
      <c r="J327" s="84"/>
      <c r="K327" s="84"/>
      <c r="L327" s="64">
        <v>280</v>
      </c>
      <c r="M327" s="116"/>
      <c r="N327" s="64">
        <v>300</v>
      </c>
      <c r="O327" s="116"/>
      <c r="P327" s="64">
        <v>323</v>
      </c>
      <c r="Q327" s="142"/>
      <c r="R327" s="142"/>
    </row>
    <row r="328" spans="1:31" x14ac:dyDescent="0.35">
      <c r="A328" s="60" t="s">
        <v>0</v>
      </c>
      <c r="B328" s="83" t="s">
        <v>116</v>
      </c>
      <c r="C328" s="84" t="s">
        <v>116</v>
      </c>
      <c r="D328" s="84"/>
      <c r="E328" s="84"/>
      <c r="F328" s="84"/>
      <c r="G328" s="84"/>
      <c r="H328" s="84"/>
      <c r="I328" s="84"/>
      <c r="J328" s="84"/>
      <c r="K328" s="84"/>
      <c r="L328" s="64">
        <v>0</v>
      </c>
      <c r="M328" s="116"/>
      <c r="N328" s="64">
        <v>0</v>
      </c>
      <c r="O328" s="116"/>
      <c r="P328" s="64">
        <v>0</v>
      </c>
      <c r="Q328" s="142"/>
      <c r="R328" s="142"/>
    </row>
    <row r="329" spans="1:31" x14ac:dyDescent="0.35">
      <c r="A329" s="60" t="s">
        <v>0</v>
      </c>
      <c r="B329" s="78" t="s">
        <v>117</v>
      </c>
      <c r="C329" s="120"/>
      <c r="D329" s="121"/>
      <c r="E329" s="120"/>
      <c r="F329" s="120" t="s">
        <v>117</v>
      </c>
      <c r="G329" s="120"/>
      <c r="H329" s="120"/>
      <c r="I329" s="120"/>
      <c r="J329" s="120"/>
      <c r="K329" s="120"/>
      <c r="L329" s="122">
        <f>SUM(L325:L328)</f>
        <v>1898</v>
      </c>
      <c r="M329" s="151"/>
      <c r="N329" s="122">
        <f>SUM(N325:N328)</f>
        <v>1936</v>
      </c>
      <c r="O329" s="151" t="s">
        <v>6</v>
      </c>
      <c r="P329" s="122">
        <f>SUM(P325:P328)</f>
        <v>2151</v>
      </c>
    </row>
    <row r="330" spans="1:31" hidden="1" x14ac:dyDescent="0.35">
      <c r="B330" s="78"/>
      <c r="C330" s="120"/>
      <c r="D330" s="121"/>
      <c r="E330" s="120"/>
      <c r="F330" s="120"/>
      <c r="G330" s="120"/>
      <c r="H330" s="124" t="s">
        <v>118</v>
      </c>
      <c r="I330" s="120"/>
      <c r="J330" s="120"/>
      <c r="K330" s="120"/>
      <c r="L330" s="137" t="e">
        <f>#REF!</f>
        <v>#REF!</v>
      </c>
      <c r="M330" s="151"/>
      <c r="N330" s="137" t="e">
        <f>#REF!</f>
        <v>#REF!</v>
      </c>
      <c r="O330" s="151"/>
      <c r="P330" s="137" t="e">
        <f>#REF!</f>
        <v>#REF!</v>
      </c>
    </row>
    <row r="331" spans="1:31" x14ac:dyDescent="0.35">
      <c r="B331" s="78"/>
      <c r="C331" s="120"/>
      <c r="D331" s="121"/>
      <c r="E331" s="120"/>
      <c r="F331" s="120"/>
      <c r="G331" s="120"/>
      <c r="H331" s="124" t="s">
        <v>262</v>
      </c>
      <c r="I331" s="120"/>
      <c r="J331" s="120"/>
      <c r="K331" s="120"/>
      <c r="L331" s="137">
        <v>1898</v>
      </c>
      <c r="M331" s="151"/>
      <c r="N331" s="137">
        <v>1936</v>
      </c>
      <c r="O331" s="151"/>
      <c r="P331" s="137">
        <v>2151</v>
      </c>
    </row>
    <row r="332" spans="1:31" x14ac:dyDescent="0.35">
      <c r="B332" s="78"/>
      <c r="C332" s="120"/>
      <c r="D332" s="121"/>
      <c r="E332" s="120"/>
      <c r="F332" s="120"/>
      <c r="G332" s="120"/>
      <c r="H332" s="124" t="s">
        <v>194</v>
      </c>
      <c r="I332" s="120"/>
      <c r="J332" s="120"/>
      <c r="K332" s="120"/>
      <c r="L332" s="137">
        <f>L329-L331</f>
        <v>0</v>
      </c>
      <c r="M332" s="151"/>
      <c r="N332" s="137">
        <f>N329-N331</f>
        <v>0</v>
      </c>
      <c r="O332" s="151"/>
      <c r="P332" s="137">
        <f>P329-P331</f>
        <v>0</v>
      </c>
    </row>
    <row r="333" spans="1:31" x14ac:dyDescent="0.35">
      <c r="B333" s="78"/>
      <c r="C333" s="79"/>
      <c r="D333" s="75"/>
      <c r="E333" s="79"/>
      <c r="F333" s="79"/>
      <c r="G333" s="79"/>
      <c r="H333" s="125"/>
      <c r="I333" s="79"/>
      <c r="J333" s="79"/>
      <c r="K333" s="79"/>
      <c r="L333" s="64"/>
      <c r="M333" s="116"/>
      <c r="N333" s="64"/>
      <c r="O333" s="116"/>
      <c r="P333" s="64"/>
    </row>
    <row r="334" spans="1:31" x14ac:dyDescent="0.35">
      <c r="A334" s="60" t="s">
        <v>0</v>
      </c>
      <c r="B334" s="78" t="s">
        <v>119</v>
      </c>
      <c r="C334" s="79"/>
      <c r="D334" s="79"/>
      <c r="E334" s="79" t="s">
        <v>119</v>
      </c>
      <c r="F334" s="79"/>
      <c r="G334" s="79"/>
      <c r="H334" s="79"/>
      <c r="I334" s="79"/>
      <c r="J334" s="79"/>
      <c r="K334" s="79"/>
      <c r="L334" s="101">
        <f>SUM(L130+L190+L277+L286+L295+L306+L320+L329)</f>
        <v>68957.3</v>
      </c>
      <c r="M334" s="152"/>
      <c r="N334" s="101">
        <f>SUM(N130+N190+N277+N286+N295+N306+N320+N329)</f>
        <v>60347</v>
      </c>
      <c r="O334" s="152"/>
      <c r="P334" s="101">
        <f>P130+P190+P277+P286+P295+P306+P320+P329</f>
        <v>68699.899999999994</v>
      </c>
      <c r="S334" s="60">
        <v>22752</v>
      </c>
    </row>
    <row r="335" spans="1:31" x14ac:dyDescent="0.35">
      <c r="A335" s="60" t="s">
        <v>0</v>
      </c>
      <c r="B335" s="83" t="s">
        <v>6</v>
      </c>
      <c r="C335" s="75"/>
      <c r="D335" s="75"/>
      <c r="E335" s="75"/>
      <c r="F335" s="75"/>
      <c r="G335" s="75"/>
      <c r="H335" s="75"/>
      <c r="I335" s="75"/>
      <c r="J335" s="75"/>
      <c r="K335" s="75"/>
      <c r="L335" s="64"/>
      <c r="M335" s="116"/>
      <c r="N335" s="64"/>
      <c r="O335" s="116"/>
      <c r="P335" s="64"/>
      <c r="S335" s="60">
        <v>2713</v>
      </c>
    </row>
    <row r="336" spans="1:31" x14ac:dyDescent="0.35">
      <c r="A336" s="60" t="s">
        <v>0</v>
      </c>
      <c r="B336" s="60" t="s">
        <v>120</v>
      </c>
      <c r="C336" s="75" t="s">
        <v>120</v>
      </c>
      <c r="D336" s="75"/>
      <c r="E336" s="75"/>
      <c r="F336" s="75"/>
      <c r="G336" s="75"/>
      <c r="H336" s="75"/>
      <c r="I336" s="75"/>
      <c r="J336" s="75"/>
      <c r="K336" s="75"/>
      <c r="L336" s="64"/>
      <c r="M336" s="116"/>
      <c r="N336" s="64"/>
      <c r="O336" s="116"/>
      <c r="P336" s="64"/>
      <c r="S336" s="60">
        <v>11855</v>
      </c>
    </row>
    <row r="337" spans="1:30" x14ac:dyDescent="0.35">
      <c r="A337" s="60" t="s">
        <v>0</v>
      </c>
      <c r="B337" s="83" t="s">
        <v>263</v>
      </c>
      <c r="C337" s="75"/>
      <c r="D337" s="84" t="s">
        <v>263</v>
      </c>
      <c r="E337" s="84"/>
      <c r="F337" s="84"/>
      <c r="G337" s="84"/>
      <c r="H337" s="84"/>
      <c r="I337" s="84"/>
      <c r="J337" s="84"/>
      <c r="K337" s="84"/>
      <c r="L337" s="64">
        <v>-5649</v>
      </c>
      <c r="M337" s="116"/>
      <c r="N337" s="64">
        <v>-11444</v>
      </c>
      <c r="O337" s="116"/>
      <c r="P337" s="64">
        <v>-7048</v>
      </c>
      <c r="S337" s="60">
        <v>24</v>
      </c>
    </row>
    <row r="338" spans="1:30" x14ac:dyDescent="0.35">
      <c r="B338" s="83"/>
      <c r="C338" s="75"/>
      <c r="D338" s="84" t="s">
        <v>264</v>
      </c>
      <c r="E338" s="84"/>
      <c r="F338" s="84"/>
      <c r="G338" s="84"/>
      <c r="H338" s="84"/>
      <c r="I338" s="84"/>
      <c r="J338" s="84"/>
      <c r="K338" s="84"/>
      <c r="L338" s="64">
        <v>-132</v>
      </c>
      <c r="M338" s="116"/>
      <c r="N338" s="64">
        <v>-240</v>
      </c>
      <c r="O338" s="116"/>
      <c r="P338" s="64">
        <v>-181</v>
      </c>
      <c r="R338" s="88" t="s">
        <v>6</v>
      </c>
      <c r="S338" s="60">
        <v>62</v>
      </c>
    </row>
    <row r="339" spans="1:30" x14ac:dyDescent="0.35">
      <c r="A339" s="60" t="s">
        <v>0</v>
      </c>
      <c r="B339" s="83" t="s">
        <v>265</v>
      </c>
      <c r="C339" s="75"/>
      <c r="D339" s="84" t="s">
        <v>266</v>
      </c>
      <c r="E339" s="84"/>
      <c r="F339" s="84"/>
      <c r="G339" s="84"/>
      <c r="H339" s="84"/>
      <c r="I339" s="84"/>
      <c r="J339" s="84"/>
      <c r="K339" s="84"/>
      <c r="L339" s="64">
        <v>-1050</v>
      </c>
      <c r="M339" s="116"/>
      <c r="N339" s="64">
        <v>-2453</v>
      </c>
      <c r="O339" s="116"/>
      <c r="P339" s="64">
        <v>-2340</v>
      </c>
      <c r="S339" s="60">
        <v>145</v>
      </c>
    </row>
    <row r="340" spans="1:30" x14ac:dyDescent="0.35">
      <c r="A340" s="60" t="s">
        <v>0</v>
      </c>
      <c r="B340" s="83" t="s">
        <v>267</v>
      </c>
      <c r="C340" s="75"/>
      <c r="D340" s="84" t="s">
        <v>268</v>
      </c>
      <c r="E340" s="84"/>
      <c r="F340" s="84"/>
      <c r="G340" s="84"/>
      <c r="H340" s="84"/>
      <c r="I340" s="84"/>
      <c r="J340" s="84"/>
      <c r="K340" s="84"/>
      <c r="L340" s="64">
        <v>-602</v>
      </c>
      <c r="M340" s="116" t="s">
        <v>6</v>
      </c>
      <c r="N340" s="64">
        <v>-937</v>
      </c>
      <c r="O340" s="116" t="s">
        <v>6</v>
      </c>
      <c r="P340" s="64">
        <v>-940</v>
      </c>
      <c r="S340" s="60">
        <v>1689</v>
      </c>
    </row>
    <row r="341" spans="1:30" x14ac:dyDescent="0.35">
      <c r="A341" s="60" t="s">
        <v>0</v>
      </c>
      <c r="B341" s="83" t="s">
        <v>269</v>
      </c>
      <c r="C341" s="75"/>
      <c r="D341" s="84" t="s">
        <v>269</v>
      </c>
      <c r="E341" s="84"/>
      <c r="F341" s="84"/>
      <c r="G341" s="84"/>
      <c r="H341" s="84"/>
      <c r="I341" s="84"/>
      <c r="J341" s="84"/>
      <c r="K341" s="84"/>
      <c r="L341" s="64">
        <v>-15</v>
      </c>
      <c r="M341" s="116"/>
      <c r="N341" s="64">
        <v>-16</v>
      </c>
      <c r="O341" s="116"/>
      <c r="P341" s="64">
        <v>-16</v>
      </c>
      <c r="S341" s="60">
        <f>SUM(S334:S340)</f>
        <v>39240</v>
      </c>
    </row>
    <row r="342" spans="1:30" x14ac:dyDescent="0.35">
      <c r="A342" s="60" t="s">
        <v>0</v>
      </c>
      <c r="B342" s="83"/>
      <c r="C342" s="75"/>
      <c r="D342" s="84"/>
      <c r="E342" s="84"/>
      <c r="F342" s="84"/>
      <c r="G342" s="84"/>
      <c r="H342" s="84"/>
      <c r="I342" s="84"/>
      <c r="J342" s="84"/>
      <c r="K342" s="84"/>
      <c r="L342" s="64"/>
      <c r="M342" s="116"/>
      <c r="N342" s="64"/>
      <c r="O342" s="116"/>
      <c r="P342" s="64" t="s">
        <v>6</v>
      </c>
      <c r="T342" s="60" t="s">
        <v>6</v>
      </c>
    </row>
    <row r="343" spans="1:30" x14ac:dyDescent="0.35">
      <c r="A343" s="60" t="s">
        <v>0</v>
      </c>
      <c r="B343" s="83" t="s">
        <v>270</v>
      </c>
      <c r="C343" s="84"/>
      <c r="D343" s="75"/>
      <c r="E343" s="84" t="s">
        <v>270</v>
      </c>
      <c r="F343" s="84"/>
      <c r="G343" s="84"/>
      <c r="H343" s="84"/>
      <c r="I343" s="84"/>
      <c r="J343" s="84"/>
      <c r="K343" s="84"/>
      <c r="L343" s="64">
        <f>SUM(L337:L342)</f>
        <v>-7448</v>
      </c>
      <c r="M343" s="116"/>
      <c r="N343" s="64">
        <f>SUM(N337:N342)</f>
        <v>-15090</v>
      </c>
      <c r="O343" s="64"/>
      <c r="P343" s="64">
        <f>SUM(P337:P342)</f>
        <v>-10525</v>
      </c>
    </row>
    <row r="344" spans="1:30" x14ac:dyDescent="0.35">
      <c r="A344" s="60" t="s">
        <v>0</v>
      </c>
      <c r="B344" s="83" t="s">
        <v>6</v>
      </c>
      <c r="C344" s="84"/>
      <c r="D344" s="75"/>
      <c r="E344" s="84"/>
      <c r="F344" s="84"/>
      <c r="G344" s="84"/>
      <c r="H344" s="84"/>
      <c r="I344" s="84"/>
      <c r="J344" s="84"/>
      <c r="K344" s="84"/>
      <c r="L344" s="64"/>
      <c r="M344" s="116"/>
      <c r="N344" s="64"/>
      <c r="O344" s="64"/>
      <c r="P344" s="64"/>
      <c r="AD344" s="60">
        <f>210/2</f>
        <v>105</v>
      </c>
    </row>
    <row r="345" spans="1:30" x14ac:dyDescent="0.35">
      <c r="A345" s="60" t="s">
        <v>0</v>
      </c>
      <c r="B345" s="78" t="s">
        <v>271</v>
      </c>
      <c r="C345" s="121"/>
      <c r="D345" s="121"/>
      <c r="E345" s="120" t="s">
        <v>271</v>
      </c>
      <c r="F345" s="120"/>
      <c r="G345" s="120"/>
      <c r="H345" s="120"/>
      <c r="I345" s="120"/>
      <c r="J345" s="120"/>
      <c r="K345" s="120"/>
      <c r="L345" s="122">
        <f>SUM(L334:L341)</f>
        <v>61509.3</v>
      </c>
      <c r="M345" s="151"/>
      <c r="N345" s="122">
        <f>SUM(N334:N341)</f>
        <v>45257</v>
      </c>
      <c r="O345" s="151"/>
      <c r="P345" s="122">
        <f>P334+P343</f>
        <v>58174.899999999994</v>
      </c>
      <c r="R345" s="88" t="s">
        <v>6</v>
      </c>
      <c r="S345" s="99" t="s">
        <v>6</v>
      </c>
    </row>
    <row r="346" spans="1:30" x14ac:dyDescent="0.35">
      <c r="A346" s="60" t="s">
        <v>0</v>
      </c>
      <c r="B346" s="83" t="s">
        <v>6</v>
      </c>
      <c r="C346" s="148"/>
      <c r="D346" s="148"/>
      <c r="E346" s="148"/>
      <c r="F346" s="148"/>
      <c r="G346" s="148"/>
      <c r="H346" s="146" t="s">
        <v>272</v>
      </c>
      <c r="I346" s="148"/>
      <c r="J346" s="148"/>
      <c r="K346" s="148"/>
      <c r="L346" s="153">
        <v>58810</v>
      </c>
      <c r="M346" s="151"/>
      <c r="N346" s="153">
        <v>45257</v>
      </c>
      <c r="O346" s="151"/>
      <c r="P346" s="153">
        <v>58163</v>
      </c>
      <c r="S346" s="89" t="s">
        <v>6</v>
      </c>
    </row>
    <row r="347" spans="1:30" x14ac:dyDescent="0.35">
      <c r="B347" s="83"/>
      <c r="C347" s="148"/>
      <c r="D347" s="148"/>
      <c r="E347" s="148"/>
      <c r="F347" s="148"/>
      <c r="G347" s="148"/>
      <c r="H347" s="146" t="s">
        <v>154</v>
      </c>
      <c r="I347" s="148"/>
      <c r="J347" s="148"/>
      <c r="K347" s="148"/>
      <c r="L347" s="153">
        <f>L345-L346</f>
        <v>2699.3000000000029</v>
      </c>
      <c r="M347" s="151"/>
      <c r="N347" s="153">
        <f>N345-N346</f>
        <v>0</v>
      </c>
      <c r="O347" s="151"/>
      <c r="P347" s="153">
        <f>P345-P346</f>
        <v>11.899999999994179</v>
      </c>
      <c r="S347" s="89"/>
    </row>
    <row r="348" spans="1:30" x14ac:dyDescent="0.35">
      <c r="B348" s="83"/>
      <c r="C348" s="84"/>
      <c r="D348" s="84"/>
      <c r="E348" s="84"/>
      <c r="F348" s="84"/>
      <c r="G348" s="84"/>
      <c r="H348" s="114"/>
      <c r="I348" s="84"/>
      <c r="J348" s="84"/>
      <c r="K348" s="84"/>
      <c r="L348" s="126"/>
      <c r="M348" s="116"/>
      <c r="N348" s="126"/>
      <c r="O348" s="116"/>
      <c r="P348" s="126"/>
      <c r="S348" s="89"/>
    </row>
    <row r="349" spans="1:30" x14ac:dyDescent="0.35">
      <c r="A349" s="60" t="s">
        <v>0</v>
      </c>
      <c r="B349" s="67" t="s">
        <v>121</v>
      </c>
      <c r="C349" s="68" t="s">
        <v>121</v>
      </c>
      <c r="D349" s="68"/>
      <c r="E349" s="68"/>
      <c r="F349" s="68"/>
      <c r="G349" s="68"/>
      <c r="H349" s="68"/>
      <c r="I349" s="68"/>
      <c r="J349" s="68"/>
      <c r="K349" s="68"/>
      <c r="L349" s="64"/>
      <c r="M349" s="116"/>
      <c r="N349" s="64"/>
      <c r="O349" s="116"/>
      <c r="P349" s="64"/>
    </row>
    <row r="350" spans="1:30" x14ac:dyDescent="0.35">
      <c r="A350" s="60" t="s">
        <v>0</v>
      </c>
      <c r="B350" s="83" t="s">
        <v>6</v>
      </c>
      <c r="C350" s="75"/>
      <c r="D350" s="75"/>
      <c r="E350" s="75"/>
      <c r="F350" s="75"/>
      <c r="G350" s="75"/>
      <c r="H350" s="75"/>
      <c r="I350" s="75"/>
      <c r="J350" s="75"/>
      <c r="K350" s="75"/>
      <c r="L350" s="64"/>
      <c r="M350" s="116"/>
      <c r="N350" s="64"/>
      <c r="O350" s="116"/>
      <c r="P350" s="64"/>
    </row>
    <row r="351" spans="1:30" s="90" customFormat="1" x14ac:dyDescent="0.35">
      <c r="A351" s="90" t="s">
        <v>0</v>
      </c>
      <c r="B351" s="90" t="s">
        <v>122</v>
      </c>
      <c r="C351" s="110" t="s">
        <v>273</v>
      </c>
      <c r="D351" s="110"/>
      <c r="E351" s="110"/>
      <c r="F351" s="110"/>
      <c r="G351" s="110"/>
      <c r="H351" s="110"/>
      <c r="I351" s="110"/>
      <c r="J351" s="110"/>
      <c r="K351" s="110"/>
      <c r="L351" s="262">
        <v>2</v>
      </c>
      <c r="M351" s="263"/>
      <c r="N351" s="262">
        <v>20</v>
      </c>
      <c r="O351" s="263"/>
      <c r="P351" s="242">
        <v>0</v>
      </c>
      <c r="Q351" s="264"/>
      <c r="R351" s="264"/>
    </row>
    <row r="352" spans="1:30" s="90" customFormat="1" x14ac:dyDescent="0.35">
      <c r="A352" s="90" t="s">
        <v>0</v>
      </c>
      <c r="B352" s="90" t="s">
        <v>123</v>
      </c>
      <c r="C352" s="110" t="s">
        <v>564</v>
      </c>
      <c r="D352" s="110"/>
      <c r="E352" s="110"/>
      <c r="F352" s="110"/>
      <c r="G352" s="110"/>
      <c r="H352" s="110"/>
      <c r="I352" s="110"/>
      <c r="J352" s="110"/>
      <c r="K352" s="110"/>
      <c r="L352" s="242">
        <v>0</v>
      </c>
      <c r="M352" s="263"/>
      <c r="N352" s="242">
        <v>5</v>
      </c>
      <c r="O352" s="263"/>
      <c r="P352" s="242">
        <v>0</v>
      </c>
      <c r="Q352" s="264"/>
      <c r="R352" s="264"/>
      <c r="AB352" s="265"/>
      <c r="AC352" s="265"/>
    </row>
    <row r="353" spans="1:27" s="90" customFormat="1" x14ac:dyDescent="0.35">
      <c r="B353" s="91"/>
      <c r="C353" s="110" t="s">
        <v>497</v>
      </c>
      <c r="D353" s="110"/>
      <c r="E353" s="110"/>
      <c r="F353" s="110"/>
      <c r="G353" s="110"/>
      <c r="H353" s="110"/>
      <c r="I353" s="110"/>
      <c r="J353" s="110"/>
      <c r="K353" s="110"/>
      <c r="L353" s="242">
        <v>0</v>
      </c>
      <c r="M353" s="263"/>
      <c r="N353" s="242">
        <v>4980</v>
      </c>
      <c r="O353" s="263"/>
      <c r="P353" s="242">
        <v>233</v>
      </c>
      <c r="Q353" s="264"/>
      <c r="R353" s="264"/>
    </row>
    <row r="354" spans="1:27" s="90" customFormat="1" x14ac:dyDescent="0.35">
      <c r="C354" s="110" t="s">
        <v>597</v>
      </c>
      <c r="D354" s="110"/>
      <c r="E354" s="110"/>
      <c r="F354" s="110"/>
      <c r="G354" s="110"/>
      <c r="H354" s="110"/>
      <c r="I354" s="110"/>
      <c r="J354" s="110"/>
      <c r="K354" s="110"/>
      <c r="L354" s="242">
        <v>2</v>
      </c>
      <c r="M354" s="263" t="s">
        <v>6</v>
      </c>
      <c r="N354" s="242">
        <v>1</v>
      </c>
      <c r="O354" s="263"/>
      <c r="P354" s="242">
        <v>0</v>
      </c>
      <c r="Q354" s="264"/>
      <c r="R354" s="264"/>
    </row>
    <row r="355" spans="1:27" s="90" customFormat="1" x14ac:dyDescent="0.35">
      <c r="C355" s="110" t="s">
        <v>598</v>
      </c>
      <c r="D355" s="110"/>
      <c r="E355" s="110"/>
      <c r="F355" s="110"/>
      <c r="G355" s="110"/>
      <c r="H355" s="110"/>
      <c r="I355" s="110"/>
      <c r="J355" s="110"/>
      <c r="K355" s="110"/>
      <c r="L355" s="242">
        <v>0</v>
      </c>
      <c r="M355" s="263"/>
      <c r="N355" s="242">
        <v>740</v>
      </c>
      <c r="O355" s="263"/>
      <c r="P355" s="242">
        <v>2000</v>
      </c>
      <c r="Q355" s="264"/>
      <c r="R355" s="264"/>
    </row>
    <row r="356" spans="1:27" s="90" customFormat="1" x14ac:dyDescent="0.35">
      <c r="C356" s="110" t="s">
        <v>599</v>
      </c>
      <c r="D356" s="110"/>
      <c r="E356" s="110"/>
      <c r="F356" s="110"/>
      <c r="G356" s="110"/>
      <c r="H356" s="110"/>
      <c r="I356" s="110"/>
      <c r="J356" s="110"/>
      <c r="K356" s="110"/>
      <c r="L356" s="242">
        <v>0</v>
      </c>
      <c r="M356" s="263"/>
      <c r="N356" s="242">
        <v>0</v>
      </c>
      <c r="O356" s="263"/>
      <c r="P356" s="242">
        <v>8000</v>
      </c>
      <c r="Q356" s="264"/>
      <c r="R356" s="264"/>
    </row>
    <row r="357" spans="1:27" s="90" customFormat="1" x14ac:dyDescent="0.35">
      <c r="C357" s="110" t="s">
        <v>565</v>
      </c>
      <c r="D357" s="110"/>
      <c r="E357" s="110"/>
      <c r="F357" s="110"/>
      <c r="G357" s="110"/>
      <c r="H357" s="110"/>
      <c r="I357" s="110"/>
      <c r="J357" s="110"/>
      <c r="K357" s="110"/>
      <c r="L357" s="242">
        <v>0</v>
      </c>
      <c r="M357" s="263"/>
      <c r="N357" s="242">
        <v>4950</v>
      </c>
      <c r="O357" s="263"/>
      <c r="P357" s="242">
        <v>35</v>
      </c>
      <c r="Q357" s="264"/>
      <c r="R357" s="264"/>
    </row>
    <row r="358" spans="1:27" s="90" customFormat="1" x14ac:dyDescent="0.35">
      <c r="A358" s="90" t="s">
        <v>0</v>
      </c>
      <c r="B358" s="90" t="s">
        <v>124</v>
      </c>
      <c r="C358" s="110" t="s">
        <v>124</v>
      </c>
      <c r="D358" s="110"/>
      <c r="E358" s="110"/>
      <c r="F358" s="110"/>
      <c r="G358" s="110"/>
      <c r="H358" s="110"/>
      <c r="I358" s="110"/>
      <c r="J358" s="110"/>
      <c r="K358" s="110"/>
      <c r="L358" s="242">
        <v>0</v>
      </c>
      <c r="M358" s="263"/>
      <c r="N358" s="242">
        <v>2</v>
      </c>
      <c r="O358" s="263"/>
      <c r="P358" s="242">
        <v>0</v>
      </c>
      <c r="Q358" s="264"/>
      <c r="R358" s="264"/>
      <c r="U358" s="90" t="s">
        <v>6</v>
      </c>
    </row>
    <row r="359" spans="1:27" s="90" customFormat="1" x14ac:dyDescent="0.35">
      <c r="A359" s="90" t="s">
        <v>0</v>
      </c>
      <c r="B359" s="90" t="s">
        <v>125</v>
      </c>
      <c r="C359" s="110" t="s">
        <v>125</v>
      </c>
      <c r="D359" s="110"/>
      <c r="E359" s="110"/>
      <c r="F359" s="110"/>
      <c r="G359" s="110"/>
      <c r="H359" s="110"/>
      <c r="I359" s="110"/>
      <c r="J359" s="110"/>
      <c r="K359" s="110"/>
      <c r="L359" s="242">
        <v>327</v>
      </c>
      <c r="M359" s="263"/>
      <c r="N359" s="242">
        <v>711</v>
      </c>
      <c r="O359" s="263"/>
      <c r="P359" s="242">
        <f>371+45000</f>
        <v>45371</v>
      </c>
      <c r="Q359" s="264"/>
      <c r="R359" s="264"/>
      <c r="U359" s="90" t="s">
        <v>6</v>
      </c>
      <c r="AA359" s="265"/>
    </row>
    <row r="360" spans="1:27" s="90" customFormat="1" x14ac:dyDescent="0.35">
      <c r="C360" s="110" t="s">
        <v>593</v>
      </c>
      <c r="D360" s="110"/>
      <c r="E360" s="110"/>
      <c r="F360" s="110"/>
      <c r="G360" s="110"/>
      <c r="H360" s="110"/>
      <c r="I360" s="110"/>
      <c r="J360" s="110"/>
      <c r="K360" s="110"/>
      <c r="L360" s="242">
        <v>0</v>
      </c>
      <c r="M360" s="263"/>
      <c r="N360" s="242">
        <v>0</v>
      </c>
      <c r="O360" s="263"/>
      <c r="P360" s="242">
        <v>2500</v>
      </c>
      <c r="Q360" s="264"/>
      <c r="R360" s="264"/>
      <c r="AA360" s="265"/>
    </row>
    <row r="361" spans="1:27" s="90" customFormat="1" x14ac:dyDescent="0.35">
      <c r="C361" s="110" t="s">
        <v>594</v>
      </c>
      <c r="D361" s="110"/>
      <c r="E361" s="110"/>
      <c r="F361" s="110"/>
      <c r="G361" s="110"/>
      <c r="H361" s="110"/>
      <c r="I361" s="110"/>
      <c r="J361" s="110"/>
      <c r="K361" s="110"/>
      <c r="L361" s="242">
        <v>0</v>
      </c>
      <c r="M361" s="263"/>
      <c r="N361" s="242">
        <v>0</v>
      </c>
      <c r="O361" s="263"/>
      <c r="P361" s="242">
        <v>5000</v>
      </c>
      <c r="Q361" s="264"/>
      <c r="R361" s="264"/>
      <c r="AA361" s="265"/>
    </row>
    <row r="362" spans="1:27" s="90" customFormat="1" x14ac:dyDescent="0.35">
      <c r="C362" s="110" t="s">
        <v>595</v>
      </c>
      <c r="D362" s="110"/>
      <c r="E362" s="110"/>
      <c r="F362" s="110"/>
      <c r="G362" s="110"/>
      <c r="H362" s="110"/>
      <c r="I362" s="110"/>
      <c r="J362" s="110"/>
      <c r="K362" s="110"/>
      <c r="L362" s="242">
        <v>0</v>
      </c>
      <c r="M362" s="263"/>
      <c r="N362" s="242">
        <v>0</v>
      </c>
      <c r="O362" s="263"/>
      <c r="P362" s="242">
        <v>10000</v>
      </c>
      <c r="Q362" s="264"/>
      <c r="R362" s="264"/>
      <c r="AA362" s="265"/>
    </row>
    <row r="363" spans="1:27" s="90" customFormat="1" x14ac:dyDescent="0.35">
      <c r="C363" s="110" t="s">
        <v>600</v>
      </c>
      <c r="D363" s="110"/>
      <c r="E363" s="110"/>
      <c r="F363" s="110"/>
      <c r="G363" s="110"/>
      <c r="H363" s="110"/>
      <c r="I363" s="110"/>
      <c r="J363" s="110"/>
      <c r="K363" s="110"/>
      <c r="L363" s="242">
        <v>0</v>
      </c>
      <c r="M363" s="263"/>
      <c r="N363" s="242">
        <v>0</v>
      </c>
      <c r="O363" s="263"/>
      <c r="P363" s="242">
        <v>50</v>
      </c>
      <c r="Q363" s="264"/>
      <c r="R363" s="264"/>
      <c r="AA363" s="265"/>
    </row>
    <row r="364" spans="1:27" s="90" customFormat="1" x14ac:dyDescent="0.35">
      <c r="A364" s="90" t="s">
        <v>0</v>
      </c>
      <c r="B364" s="90" t="s">
        <v>126</v>
      </c>
      <c r="C364" s="110" t="s">
        <v>126</v>
      </c>
      <c r="D364" s="110"/>
      <c r="E364" s="110"/>
      <c r="F364" s="110"/>
      <c r="G364" s="110"/>
      <c r="H364" s="110"/>
      <c r="I364" s="110"/>
      <c r="J364" s="110"/>
      <c r="K364" s="110"/>
      <c r="L364" s="242">
        <v>792</v>
      </c>
      <c r="M364" s="263"/>
      <c r="N364" s="242">
        <v>1913</v>
      </c>
      <c r="O364" s="263"/>
      <c r="P364" s="242">
        <v>0</v>
      </c>
      <c r="Q364" s="264"/>
      <c r="R364" s="264"/>
      <c r="U364" s="90" t="s">
        <v>6</v>
      </c>
    </row>
    <row r="365" spans="1:27" s="90" customFormat="1" ht="12.75" customHeight="1" x14ac:dyDescent="0.35">
      <c r="A365" s="90" t="s">
        <v>0</v>
      </c>
      <c r="B365" s="90" t="s">
        <v>127</v>
      </c>
      <c r="C365" s="110" t="s">
        <v>127</v>
      </c>
      <c r="D365" s="110"/>
      <c r="E365" s="110"/>
      <c r="F365" s="110"/>
      <c r="G365" s="110"/>
      <c r="H365" s="110"/>
      <c r="I365" s="110"/>
      <c r="J365" s="110"/>
      <c r="K365" s="110"/>
      <c r="L365" s="242">
        <v>25</v>
      </c>
      <c r="M365" s="263"/>
      <c r="N365" s="242">
        <v>25</v>
      </c>
      <c r="O365" s="263"/>
      <c r="P365" s="242">
        <v>25</v>
      </c>
      <c r="Q365" s="264"/>
      <c r="R365" s="264"/>
    </row>
    <row r="366" spans="1:27" s="90" customFormat="1" x14ac:dyDescent="0.35">
      <c r="A366" s="90" t="s">
        <v>0</v>
      </c>
      <c r="B366" s="90" t="s">
        <v>128</v>
      </c>
      <c r="C366" s="110" t="s">
        <v>128</v>
      </c>
      <c r="D366" s="110"/>
      <c r="E366" s="110"/>
      <c r="F366" s="110"/>
      <c r="G366" s="110"/>
      <c r="H366" s="110"/>
      <c r="I366" s="110"/>
      <c r="J366" s="110"/>
      <c r="K366" s="110"/>
      <c r="L366" s="242">
        <v>7059</v>
      </c>
      <c r="M366" s="263"/>
      <c r="N366" s="242">
        <v>11444</v>
      </c>
      <c r="O366" s="263"/>
      <c r="P366" s="242">
        <v>7048</v>
      </c>
      <c r="Q366" s="264"/>
      <c r="R366" s="264"/>
    </row>
    <row r="367" spans="1:27" s="90" customFormat="1" x14ac:dyDescent="0.35">
      <c r="A367" s="90" t="s">
        <v>0</v>
      </c>
      <c r="B367" s="90" t="s">
        <v>129</v>
      </c>
      <c r="C367" s="110" t="s">
        <v>129</v>
      </c>
      <c r="D367" s="110"/>
      <c r="E367" s="110"/>
      <c r="F367" s="110"/>
      <c r="G367" s="110"/>
      <c r="H367" s="110"/>
      <c r="I367" s="110"/>
      <c r="J367" s="110"/>
      <c r="K367" s="110"/>
      <c r="L367" s="242">
        <v>0</v>
      </c>
      <c r="M367" s="263"/>
      <c r="N367" s="242">
        <v>-160</v>
      </c>
      <c r="O367" s="263"/>
      <c r="P367" s="242">
        <v>-152</v>
      </c>
      <c r="Q367" s="264"/>
      <c r="R367" s="264"/>
    </row>
    <row r="368" spans="1:27" s="90" customFormat="1" x14ac:dyDescent="0.35">
      <c r="C368" s="110" t="s">
        <v>596</v>
      </c>
      <c r="D368" s="110"/>
      <c r="E368" s="110"/>
      <c r="F368" s="110"/>
      <c r="G368" s="110"/>
      <c r="H368" s="110"/>
      <c r="I368" s="110"/>
      <c r="J368" s="110"/>
      <c r="K368" s="110"/>
      <c r="L368" s="242">
        <v>0</v>
      </c>
      <c r="M368" s="263"/>
      <c r="N368" s="242">
        <v>0</v>
      </c>
      <c r="O368" s="263"/>
      <c r="P368" s="242">
        <v>2000</v>
      </c>
      <c r="Q368" s="264"/>
      <c r="R368" s="264"/>
    </row>
    <row r="369" spans="1:29" s="90" customFormat="1" x14ac:dyDescent="0.35">
      <c r="C369" s="110" t="s">
        <v>566</v>
      </c>
      <c r="D369" s="110"/>
      <c r="E369" s="110"/>
      <c r="F369" s="110"/>
      <c r="G369" s="110"/>
      <c r="H369" s="110"/>
      <c r="I369" s="110"/>
      <c r="J369" s="110"/>
      <c r="K369" s="110"/>
      <c r="L369" s="242">
        <v>0</v>
      </c>
      <c r="M369" s="263"/>
      <c r="N369" s="242">
        <v>0</v>
      </c>
      <c r="O369" s="263"/>
      <c r="P369" s="242">
        <v>2000</v>
      </c>
      <c r="Q369" s="264"/>
      <c r="R369" s="264"/>
    </row>
    <row r="370" spans="1:29" s="90" customFormat="1" x14ac:dyDescent="0.35">
      <c r="C370" s="110" t="s">
        <v>601</v>
      </c>
      <c r="D370" s="110"/>
      <c r="E370" s="110"/>
      <c r="F370" s="110"/>
      <c r="G370" s="110"/>
      <c r="H370" s="110"/>
      <c r="I370" s="110"/>
      <c r="J370" s="110"/>
      <c r="K370" s="110"/>
      <c r="L370" s="242">
        <v>0</v>
      </c>
      <c r="M370" s="263"/>
      <c r="N370" s="242">
        <v>0</v>
      </c>
      <c r="O370" s="263"/>
      <c r="P370" s="242">
        <v>500</v>
      </c>
      <c r="Q370" s="264"/>
      <c r="R370" s="264"/>
    </row>
    <row r="371" spans="1:29" s="90" customFormat="1" x14ac:dyDescent="0.35">
      <c r="A371" s="90" t="s">
        <v>0</v>
      </c>
      <c r="B371" s="90" t="s">
        <v>130</v>
      </c>
      <c r="C371" s="110" t="s">
        <v>130</v>
      </c>
      <c r="D371" s="110"/>
      <c r="E371" s="110"/>
      <c r="F371" s="110"/>
      <c r="G371" s="110"/>
      <c r="H371" s="110"/>
      <c r="I371" s="110"/>
      <c r="J371" s="110"/>
      <c r="K371" s="110"/>
      <c r="L371" s="242">
        <v>2171</v>
      </c>
      <c r="M371" s="263"/>
      <c r="N371" s="242">
        <v>2453</v>
      </c>
      <c r="O371" s="263"/>
      <c r="P371" s="242">
        <v>2340</v>
      </c>
      <c r="Q371" s="264"/>
      <c r="R371" s="264"/>
    </row>
    <row r="372" spans="1:29" s="90" customFormat="1" x14ac:dyDescent="0.35">
      <c r="C372" s="110" t="s">
        <v>567</v>
      </c>
      <c r="D372" s="110"/>
      <c r="E372" s="110"/>
      <c r="F372" s="110"/>
      <c r="G372" s="110"/>
      <c r="H372" s="110"/>
      <c r="I372" s="110"/>
      <c r="J372" s="110"/>
      <c r="K372" s="110"/>
      <c r="L372" s="242">
        <v>8700</v>
      </c>
      <c r="M372" s="263"/>
      <c r="N372" s="242">
        <v>0</v>
      </c>
      <c r="O372" s="263"/>
      <c r="P372" s="242">
        <v>0</v>
      </c>
      <c r="Q372" s="264"/>
      <c r="R372" s="264"/>
    </row>
    <row r="373" spans="1:29" s="90" customFormat="1" x14ac:dyDescent="0.35">
      <c r="C373" s="110" t="s">
        <v>602</v>
      </c>
      <c r="D373" s="110"/>
      <c r="E373" s="110"/>
      <c r="F373" s="110"/>
      <c r="G373" s="110"/>
      <c r="H373" s="110"/>
      <c r="I373" s="110"/>
      <c r="J373" s="110"/>
      <c r="K373" s="110"/>
      <c r="L373" s="242">
        <v>0</v>
      </c>
      <c r="M373" s="263"/>
      <c r="N373" s="242">
        <v>19</v>
      </c>
      <c r="O373" s="263"/>
      <c r="P373" s="242">
        <v>0</v>
      </c>
      <c r="Q373" s="264"/>
      <c r="R373" s="264"/>
    </row>
    <row r="374" spans="1:29" s="90" customFormat="1" x14ac:dyDescent="0.35">
      <c r="C374" s="110" t="s">
        <v>603</v>
      </c>
      <c r="D374" s="110"/>
      <c r="E374" s="110"/>
      <c r="F374" s="110"/>
      <c r="G374" s="110"/>
      <c r="H374" s="110"/>
      <c r="I374" s="110"/>
      <c r="J374" s="110"/>
      <c r="K374" s="110"/>
      <c r="L374" s="242">
        <v>0</v>
      </c>
      <c r="M374" s="263"/>
      <c r="N374" s="242">
        <v>0</v>
      </c>
      <c r="O374" s="263"/>
      <c r="P374" s="242">
        <v>3000</v>
      </c>
      <c r="Q374" s="264"/>
      <c r="R374" s="264"/>
    </row>
    <row r="375" spans="1:29" s="90" customFormat="1" x14ac:dyDescent="0.35">
      <c r="C375" s="110" t="s">
        <v>604</v>
      </c>
      <c r="D375" s="110"/>
      <c r="E375" s="110"/>
      <c r="F375" s="110"/>
      <c r="G375" s="110"/>
      <c r="H375" s="110"/>
      <c r="I375" s="110"/>
      <c r="J375" s="110"/>
      <c r="K375" s="110"/>
      <c r="L375" s="242">
        <v>0</v>
      </c>
      <c r="M375" s="263"/>
      <c r="N375" s="242">
        <v>66</v>
      </c>
      <c r="O375" s="263"/>
      <c r="P375" s="242">
        <v>0</v>
      </c>
      <c r="Q375" s="264"/>
      <c r="R375" s="264"/>
    </row>
    <row r="376" spans="1:29" s="67" customFormat="1" x14ac:dyDescent="0.35">
      <c r="A376" s="67" t="s">
        <v>0</v>
      </c>
      <c r="B376" s="67" t="s">
        <v>131</v>
      </c>
      <c r="C376" s="68"/>
      <c r="D376" s="68" t="s">
        <v>131</v>
      </c>
      <c r="E376" s="68"/>
      <c r="F376" s="68"/>
      <c r="G376" s="68"/>
      <c r="H376" s="68"/>
      <c r="I376" s="68"/>
      <c r="J376" s="68"/>
      <c r="K376" s="68"/>
      <c r="L376" s="101">
        <f>SUM(L351:L375)</f>
        <v>19078</v>
      </c>
      <c r="M376" s="152"/>
      <c r="N376" s="101">
        <f>SUM(N351:N375)</f>
        <v>27169</v>
      </c>
      <c r="O376" s="152"/>
      <c r="P376" s="101">
        <f>SUM(P351:P375)</f>
        <v>89950</v>
      </c>
      <c r="Q376" s="154"/>
      <c r="R376" s="154"/>
      <c r="AA376" s="60"/>
      <c r="AB376" s="60"/>
      <c r="AC376" s="60"/>
    </row>
    <row r="377" spans="1:29" x14ac:dyDescent="0.35">
      <c r="A377" s="60" t="s">
        <v>0</v>
      </c>
      <c r="C377" s="75"/>
      <c r="D377" s="75"/>
      <c r="E377" s="75"/>
      <c r="F377" s="75"/>
      <c r="G377" s="75"/>
      <c r="H377" s="75"/>
      <c r="I377" s="75"/>
      <c r="J377" s="75"/>
      <c r="K377" s="75"/>
      <c r="L377" s="64"/>
      <c r="M377" s="116"/>
      <c r="N377" s="64"/>
      <c r="O377" s="116"/>
      <c r="P377" s="64"/>
    </row>
    <row r="378" spans="1:29" x14ac:dyDescent="0.35">
      <c r="A378" s="60" t="s">
        <v>0</v>
      </c>
      <c r="B378" s="60" t="s">
        <v>132</v>
      </c>
      <c r="C378" s="75" t="s">
        <v>132</v>
      </c>
      <c r="D378" s="75"/>
      <c r="E378" s="75"/>
      <c r="F378" s="75"/>
      <c r="G378" s="75"/>
      <c r="H378" s="75"/>
      <c r="I378" s="75"/>
      <c r="J378" s="75"/>
      <c r="K378" s="75"/>
      <c r="L378" s="64">
        <v>-4129</v>
      </c>
      <c r="M378" s="116"/>
      <c r="N378" s="64">
        <v>-3155</v>
      </c>
      <c r="O378" s="116"/>
      <c r="P378" s="64">
        <v>-9388</v>
      </c>
    </row>
    <row r="379" spans="1:29" x14ac:dyDescent="0.35">
      <c r="A379" s="60" t="s">
        <v>0</v>
      </c>
      <c r="C379" s="75"/>
      <c r="D379" s="75"/>
      <c r="E379" s="75"/>
      <c r="F379" s="75"/>
      <c r="G379" s="75"/>
      <c r="H379" s="75"/>
      <c r="I379" s="75"/>
      <c r="J379" s="75"/>
      <c r="K379" s="75"/>
      <c r="L379" s="64"/>
      <c r="M379" s="116"/>
      <c r="N379" s="64"/>
      <c r="O379" s="116"/>
      <c r="P379" s="64"/>
    </row>
    <row r="380" spans="1:29" x14ac:dyDescent="0.35">
      <c r="A380" s="60" t="s">
        <v>0</v>
      </c>
      <c r="B380" s="60" t="s">
        <v>133</v>
      </c>
      <c r="C380" s="121"/>
      <c r="D380" s="121" t="s">
        <v>133</v>
      </c>
      <c r="E380" s="121"/>
      <c r="F380" s="121"/>
      <c r="G380" s="121"/>
      <c r="H380" s="121"/>
      <c r="I380" s="121"/>
      <c r="J380" s="121"/>
      <c r="K380" s="121"/>
      <c r="L380" s="137">
        <f>L376+L378</f>
        <v>14949</v>
      </c>
      <c r="M380" s="151"/>
      <c r="N380" s="137">
        <f>N376+N378</f>
        <v>24014</v>
      </c>
      <c r="O380" s="151"/>
      <c r="P380" s="137">
        <f>P376+P378</f>
        <v>80562</v>
      </c>
    </row>
    <row r="381" spans="1:29" x14ac:dyDescent="0.35">
      <c r="A381" s="60" t="s">
        <v>0</v>
      </c>
      <c r="C381" s="121"/>
      <c r="D381" s="121"/>
      <c r="E381" s="121"/>
      <c r="F381" s="121"/>
      <c r="G381" s="121"/>
      <c r="H381" s="146" t="s">
        <v>274</v>
      </c>
      <c r="I381" s="121"/>
      <c r="J381" s="121"/>
      <c r="K381" s="121"/>
      <c r="L381" s="137">
        <v>14945</v>
      </c>
      <c r="M381" s="151"/>
      <c r="N381" s="137">
        <v>23992</v>
      </c>
      <c r="O381" s="151"/>
      <c r="P381" s="137">
        <v>38747</v>
      </c>
    </row>
    <row r="382" spans="1:29" x14ac:dyDescent="0.35">
      <c r="C382" s="121"/>
      <c r="D382" s="121"/>
      <c r="E382" s="121"/>
      <c r="F382" s="121"/>
      <c r="G382" s="121"/>
      <c r="H382" s="146" t="s">
        <v>194</v>
      </c>
      <c r="I382" s="121"/>
      <c r="J382" s="121"/>
      <c r="K382" s="121"/>
      <c r="L382" s="137">
        <f>L380-L381</f>
        <v>4</v>
      </c>
      <c r="M382" s="151"/>
      <c r="N382" s="137">
        <f>N380-N381</f>
        <v>22</v>
      </c>
      <c r="O382" s="151"/>
      <c r="P382" s="137">
        <f>P380-P381</f>
        <v>41815</v>
      </c>
    </row>
    <row r="383" spans="1:29" x14ac:dyDescent="0.35">
      <c r="C383" s="75"/>
      <c r="D383" s="75"/>
      <c r="E383" s="75"/>
      <c r="F383" s="75"/>
      <c r="G383" s="75"/>
      <c r="H383" s="114"/>
      <c r="I383" s="75"/>
      <c r="J383" s="75"/>
      <c r="K383" s="75"/>
      <c r="L383" s="64"/>
      <c r="M383" s="116"/>
      <c r="N383" s="64"/>
      <c r="O383" s="116"/>
      <c r="P383" s="64"/>
    </row>
    <row r="384" spans="1:29" x14ac:dyDescent="0.35">
      <c r="C384" s="75"/>
      <c r="D384" s="75"/>
      <c r="E384" s="75"/>
      <c r="F384" s="75"/>
      <c r="G384" s="75"/>
      <c r="H384" s="114"/>
      <c r="I384" s="75"/>
      <c r="J384" s="75"/>
      <c r="K384" s="75"/>
      <c r="L384" s="64"/>
      <c r="M384" s="116"/>
      <c r="N384" s="64"/>
      <c r="O384" s="116"/>
      <c r="P384" s="64"/>
    </row>
    <row r="385" spans="1:16" x14ac:dyDescent="0.35">
      <c r="A385" s="60" t="s">
        <v>0</v>
      </c>
      <c r="B385" s="67" t="s">
        <v>134</v>
      </c>
      <c r="C385" s="75"/>
      <c r="D385" s="68" t="s">
        <v>134</v>
      </c>
      <c r="E385" s="75"/>
      <c r="F385" s="75"/>
      <c r="G385" s="75"/>
      <c r="H385" s="155"/>
      <c r="I385" s="75"/>
      <c r="J385" s="75"/>
      <c r="K385" s="75"/>
      <c r="L385" s="101">
        <f>SUM(L380+L345)</f>
        <v>76458.3</v>
      </c>
      <c r="M385" s="116"/>
      <c r="N385" s="101">
        <f>SUM(N380+N345)</f>
        <v>69271</v>
      </c>
      <c r="O385" s="116"/>
      <c r="P385" s="101">
        <f>SUM(P380+P345)</f>
        <v>138736.9</v>
      </c>
    </row>
    <row r="386" spans="1:16" x14ac:dyDescent="0.35">
      <c r="A386" s="60" t="s">
        <v>0</v>
      </c>
      <c r="C386" s="156"/>
      <c r="D386" s="156"/>
      <c r="E386" s="156"/>
      <c r="F386" s="156"/>
      <c r="G386" s="156"/>
      <c r="H386" s="157" t="s">
        <v>274</v>
      </c>
      <c r="I386" s="75"/>
      <c r="J386" s="75"/>
      <c r="K386" s="75"/>
      <c r="L386" s="158">
        <v>73755</v>
      </c>
      <c r="M386" s="159"/>
      <c r="N386" s="158">
        <v>69249</v>
      </c>
      <c r="O386" s="159"/>
      <c r="P386" s="158">
        <v>96910</v>
      </c>
    </row>
    <row r="387" spans="1:16" x14ac:dyDescent="0.35">
      <c r="A387" s="60" t="s">
        <v>0</v>
      </c>
      <c r="B387" s="60" t="s">
        <v>6</v>
      </c>
      <c r="C387" s="75" t="s">
        <v>6</v>
      </c>
      <c r="D387" s="75"/>
      <c r="E387" s="75"/>
      <c r="F387" s="75"/>
      <c r="G387" s="75"/>
      <c r="H387" s="75"/>
      <c r="I387" s="75"/>
      <c r="J387" s="75"/>
      <c r="K387" s="75"/>
      <c r="L387" s="64">
        <f>L385-L386</f>
        <v>2703.3000000000029</v>
      </c>
      <c r="M387" s="130"/>
      <c r="N387" s="64">
        <f>N385-N386</f>
        <v>22</v>
      </c>
      <c r="O387" s="130"/>
      <c r="P387" s="64">
        <f>P385-P386</f>
        <v>41826.899999999994</v>
      </c>
    </row>
    <row r="388" spans="1:16" x14ac:dyDescent="0.35">
      <c r="A388" s="60" t="s">
        <v>0</v>
      </c>
      <c r="B388" s="60" t="s">
        <v>135</v>
      </c>
      <c r="C388" s="75" t="s">
        <v>6</v>
      </c>
      <c r="D388" s="75" t="s">
        <v>6</v>
      </c>
      <c r="E388" s="75"/>
      <c r="F388" s="75"/>
      <c r="G388" s="75"/>
      <c r="H388" s="75"/>
      <c r="I388" s="75"/>
      <c r="J388" s="75"/>
      <c r="K388" s="75"/>
      <c r="L388" s="64"/>
      <c r="M388" s="130"/>
      <c r="N388" s="64"/>
      <c r="O388" s="130"/>
      <c r="P388" s="64"/>
    </row>
    <row r="389" spans="1:16" x14ac:dyDescent="0.35">
      <c r="A389" s="60" t="s">
        <v>0</v>
      </c>
      <c r="C389" s="75" t="s">
        <v>6</v>
      </c>
      <c r="D389" s="75" t="s">
        <v>6</v>
      </c>
      <c r="E389" s="75"/>
      <c r="F389" s="75"/>
      <c r="G389" s="75"/>
      <c r="H389" s="75"/>
      <c r="I389" s="75"/>
      <c r="J389" s="75"/>
      <c r="K389" s="75"/>
      <c r="L389" s="64"/>
      <c r="M389" s="130"/>
      <c r="N389" s="64"/>
      <c r="O389" s="130"/>
      <c r="P389" s="64"/>
    </row>
    <row r="390" spans="1:16" x14ac:dyDescent="0.35">
      <c r="A390" s="60" t="s">
        <v>0</v>
      </c>
      <c r="C390" s="75" t="s">
        <v>6</v>
      </c>
      <c r="D390" s="75"/>
      <c r="E390" s="75"/>
      <c r="F390" s="75"/>
      <c r="G390" s="75"/>
      <c r="H390" s="75"/>
      <c r="I390" s="75"/>
      <c r="J390" s="75"/>
      <c r="K390" s="75"/>
      <c r="L390" s="64"/>
      <c r="M390" s="130"/>
      <c r="N390" s="64"/>
      <c r="O390" s="130"/>
      <c r="P390" s="64"/>
    </row>
    <row r="391" spans="1:16" x14ac:dyDescent="0.35">
      <c r="C391" s="75"/>
      <c r="D391" s="75"/>
      <c r="E391" s="75"/>
      <c r="F391" s="75"/>
      <c r="G391" s="75"/>
      <c r="H391" s="68"/>
      <c r="I391" s="75"/>
      <c r="J391" s="75"/>
      <c r="K391" s="75"/>
      <c r="L391" s="101"/>
      <c r="M391" s="130"/>
      <c r="N391" s="101"/>
      <c r="O391" s="130"/>
      <c r="P391" s="101"/>
    </row>
    <row r="392" spans="1:16" x14ac:dyDescent="0.35"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130"/>
      <c r="N392" s="75"/>
      <c r="O392" s="130"/>
      <c r="P392" s="75"/>
    </row>
    <row r="393" spans="1:16" x14ac:dyDescent="0.35"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130"/>
      <c r="N393" s="75"/>
      <c r="O393" s="130"/>
      <c r="P393" s="75"/>
    </row>
    <row r="394" spans="1:16" x14ac:dyDescent="0.35"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130"/>
      <c r="N394" s="75"/>
      <c r="O394" s="130"/>
      <c r="P394" s="75"/>
    </row>
    <row r="395" spans="1:16" x14ac:dyDescent="0.35"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130"/>
      <c r="N395" s="75"/>
      <c r="O395" s="130"/>
      <c r="P395" s="75"/>
    </row>
    <row r="396" spans="1:16" x14ac:dyDescent="0.35"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130"/>
      <c r="N396" s="75"/>
      <c r="O396" s="130"/>
      <c r="P396" s="75"/>
    </row>
    <row r="397" spans="1:16" x14ac:dyDescent="0.35"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130"/>
      <c r="N397" s="75"/>
      <c r="O397" s="130"/>
      <c r="P397" s="75"/>
    </row>
    <row r="398" spans="1:16" x14ac:dyDescent="0.35"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130"/>
      <c r="N398" s="75"/>
      <c r="O398" s="130"/>
      <c r="P398" s="75"/>
    </row>
    <row r="399" spans="1:16" x14ac:dyDescent="0.35"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130"/>
      <c r="N399" s="75"/>
      <c r="O399" s="130"/>
      <c r="P399" s="75"/>
    </row>
    <row r="400" spans="1:16" x14ac:dyDescent="0.35">
      <c r="C400" s="75"/>
      <c r="D400" s="75"/>
      <c r="E400" s="75"/>
      <c r="F400" s="75"/>
      <c r="G400" s="75"/>
      <c r="H400" s="68"/>
      <c r="I400" s="75"/>
      <c r="J400" s="75"/>
      <c r="K400" s="75"/>
      <c r="L400" s="101"/>
      <c r="M400" s="130"/>
      <c r="N400" s="101"/>
      <c r="O400" s="130"/>
      <c r="P400" s="101"/>
    </row>
    <row r="401" spans="3:16" x14ac:dyDescent="0.35">
      <c r="C401" s="75"/>
      <c r="D401" s="75"/>
      <c r="E401" s="75"/>
      <c r="F401" s="75"/>
      <c r="G401" s="75"/>
      <c r="H401" s="75"/>
      <c r="I401" s="75"/>
      <c r="J401" s="75"/>
      <c r="K401" s="75"/>
      <c r="L401" s="64"/>
      <c r="M401" s="130"/>
      <c r="N401" s="64"/>
      <c r="O401" s="130"/>
      <c r="P401" s="64"/>
    </row>
    <row r="402" spans="3:16" x14ac:dyDescent="0.35">
      <c r="C402" s="75"/>
      <c r="D402" s="75"/>
      <c r="E402" s="75"/>
      <c r="F402" s="75"/>
      <c r="G402" s="75"/>
      <c r="H402" s="68"/>
      <c r="I402" s="75"/>
      <c r="J402" s="75"/>
      <c r="K402" s="75"/>
      <c r="L402" s="64"/>
      <c r="M402" s="130"/>
      <c r="N402" s="64"/>
      <c r="O402" s="130"/>
      <c r="P402" s="64"/>
    </row>
    <row r="403" spans="3:16" x14ac:dyDescent="0.35">
      <c r="C403" s="75"/>
      <c r="D403" s="75"/>
      <c r="E403" s="75"/>
      <c r="F403" s="75"/>
      <c r="G403" s="75"/>
      <c r="H403" s="75"/>
      <c r="I403" s="75"/>
      <c r="J403" s="75"/>
      <c r="K403" s="75"/>
      <c r="L403" s="64"/>
      <c r="M403" s="130"/>
      <c r="N403" s="64"/>
      <c r="O403" s="130"/>
      <c r="P403" s="64"/>
    </row>
    <row r="404" spans="3:16" x14ac:dyDescent="0.35">
      <c r="C404" s="75"/>
      <c r="D404" s="75"/>
      <c r="E404" s="75"/>
      <c r="F404" s="75"/>
      <c r="G404" s="75"/>
      <c r="H404" s="75"/>
      <c r="I404" s="75"/>
      <c r="J404" s="75"/>
      <c r="K404" s="75"/>
      <c r="L404" s="64"/>
      <c r="M404" s="130"/>
      <c r="N404" s="64"/>
      <c r="O404" s="130"/>
      <c r="P404" s="64"/>
    </row>
    <row r="405" spans="3:16" x14ac:dyDescent="0.35">
      <c r="C405" s="75"/>
      <c r="D405" s="75"/>
      <c r="E405" s="75"/>
      <c r="F405" s="75"/>
      <c r="G405" s="75"/>
      <c r="H405" s="75"/>
      <c r="I405" s="75"/>
      <c r="J405" s="75"/>
      <c r="K405" s="75"/>
      <c r="L405" s="64"/>
      <c r="M405" s="130"/>
      <c r="N405" s="64"/>
      <c r="O405" s="130"/>
      <c r="P405" s="64"/>
    </row>
    <row r="406" spans="3:16" x14ac:dyDescent="0.35">
      <c r="C406" s="75"/>
      <c r="D406" s="75"/>
      <c r="E406" s="75"/>
      <c r="F406" s="75"/>
      <c r="G406" s="75"/>
      <c r="H406" s="75"/>
      <c r="I406" s="75"/>
      <c r="J406" s="75"/>
      <c r="K406" s="75"/>
      <c r="L406" s="64"/>
      <c r="M406" s="130"/>
      <c r="N406" s="64"/>
      <c r="O406" s="130"/>
      <c r="P406" s="64"/>
    </row>
    <row r="407" spans="3:16" x14ac:dyDescent="0.35">
      <c r="C407" s="75"/>
      <c r="D407" s="75"/>
      <c r="E407" s="75"/>
      <c r="F407" s="75"/>
      <c r="G407" s="75"/>
      <c r="H407" s="75"/>
      <c r="I407" s="75"/>
      <c r="J407" s="75"/>
      <c r="K407" s="75"/>
      <c r="L407" s="64"/>
      <c r="M407" s="130"/>
      <c r="N407" s="64"/>
      <c r="O407" s="130"/>
      <c r="P407" s="64"/>
    </row>
    <row r="408" spans="3:16" x14ac:dyDescent="0.35">
      <c r="C408" s="75"/>
      <c r="D408" s="75"/>
      <c r="E408" s="75"/>
      <c r="F408" s="75"/>
      <c r="G408" s="75"/>
      <c r="H408" s="75"/>
      <c r="I408" s="75"/>
      <c r="J408" s="75"/>
      <c r="K408" s="75"/>
      <c r="L408" s="64"/>
      <c r="M408" s="130"/>
      <c r="N408" s="64"/>
      <c r="O408" s="130"/>
      <c r="P408" s="64"/>
    </row>
    <row r="409" spans="3:16" x14ac:dyDescent="0.35">
      <c r="C409" s="75"/>
      <c r="D409" s="75"/>
      <c r="E409" s="75"/>
      <c r="F409" s="75"/>
      <c r="G409" s="75"/>
      <c r="H409" s="75"/>
      <c r="I409" s="75"/>
      <c r="J409" s="75"/>
      <c r="K409" s="75"/>
      <c r="L409" s="64"/>
      <c r="M409" s="130"/>
      <c r="N409" s="64"/>
      <c r="O409" s="130"/>
      <c r="P409" s="64"/>
    </row>
    <row r="410" spans="3:16" x14ac:dyDescent="0.35">
      <c r="C410" s="75"/>
      <c r="D410" s="75"/>
      <c r="E410" s="75"/>
      <c r="F410" s="75"/>
      <c r="G410" s="75"/>
      <c r="H410" s="75"/>
      <c r="I410" s="75"/>
      <c r="J410" s="75"/>
      <c r="K410" s="75"/>
      <c r="L410" s="64"/>
      <c r="M410" s="130"/>
      <c r="N410" s="64"/>
      <c r="O410" s="130"/>
      <c r="P410" s="64"/>
    </row>
    <row r="411" spans="3:16" x14ac:dyDescent="0.35">
      <c r="C411" s="75"/>
      <c r="D411" s="75"/>
      <c r="E411" s="75"/>
      <c r="F411" s="75"/>
      <c r="G411" s="75"/>
      <c r="H411" s="75"/>
      <c r="I411" s="75"/>
      <c r="J411" s="75"/>
      <c r="K411" s="75"/>
      <c r="L411" s="160"/>
      <c r="M411" s="130"/>
      <c r="N411" s="160"/>
      <c r="O411" s="130"/>
      <c r="P411" s="160"/>
    </row>
    <row r="412" spans="3:16" x14ac:dyDescent="0.35">
      <c r="C412" s="75"/>
      <c r="D412" s="75"/>
      <c r="E412" s="75"/>
      <c r="F412" s="75"/>
      <c r="G412" s="75"/>
      <c r="H412" s="68"/>
      <c r="I412" s="75"/>
      <c r="J412" s="75"/>
      <c r="K412" s="75"/>
      <c r="L412" s="101"/>
      <c r="M412" s="130"/>
      <c r="N412" s="101"/>
      <c r="O412" s="130"/>
      <c r="P412" s="101"/>
    </row>
    <row r="413" spans="3:16" x14ac:dyDescent="0.35">
      <c r="C413" s="75"/>
      <c r="D413" s="75"/>
      <c r="E413" s="75"/>
      <c r="F413" s="75"/>
      <c r="G413" s="75"/>
      <c r="H413" s="68"/>
      <c r="I413" s="75"/>
      <c r="J413" s="75"/>
      <c r="K413" s="75"/>
      <c r="L413" s="101"/>
      <c r="M413" s="130"/>
      <c r="N413" s="101"/>
      <c r="O413" s="130"/>
      <c r="P413" s="101"/>
    </row>
    <row r="414" spans="3:16" x14ac:dyDescent="0.35">
      <c r="C414" s="75"/>
      <c r="D414" s="75"/>
      <c r="E414" s="75"/>
      <c r="F414" s="75"/>
      <c r="G414" s="75"/>
      <c r="H414" s="75"/>
      <c r="I414" s="75"/>
      <c r="J414" s="75"/>
      <c r="K414" s="75"/>
      <c r="L414" s="64"/>
      <c r="M414" s="130"/>
      <c r="N414" s="64"/>
      <c r="O414" s="130"/>
      <c r="P414" s="64"/>
    </row>
    <row r="415" spans="3:16" x14ac:dyDescent="0.35">
      <c r="C415" s="75"/>
      <c r="D415" s="75"/>
      <c r="E415" s="75"/>
      <c r="F415" s="75"/>
      <c r="G415" s="75"/>
      <c r="H415" s="75"/>
      <c r="I415" s="75"/>
      <c r="J415" s="75"/>
      <c r="K415" s="75"/>
      <c r="L415" s="64"/>
      <c r="M415" s="130"/>
      <c r="N415" s="64"/>
      <c r="O415" s="130"/>
      <c r="P415" s="64"/>
    </row>
  </sheetData>
  <protectedRanges>
    <protectedRange sqref="L216 N216 P216" name="Range4_1"/>
  </protectedRanges>
  <mergeCells count="4">
    <mergeCell ref="C1:P1"/>
    <mergeCell ref="C2:P2"/>
    <mergeCell ref="C3:P3"/>
    <mergeCell ref="C4:P4"/>
  </mergeCell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FD5B-F1E6-4876-97BD-C0569AABFBDF}">
  <dimension ref="A1:I11"/>
  <sheetViews>
    <sheetView workbookViewId="0">
      <selection activeCell="F8" sqref="F8"/>
    </sheetView>
  </sheetViews>
  <sheetFormatPr defaultRowHeight="14.5" x14ac:dyDescent="0.35"/>
  <cols>
    <col min="1" max="1" width="28.26953125" customWidth="1"/>
  </cols>
  <sheetData>
    <row r="1" spans="1:9" ht="32.5" x14ac:dyDescent="0.35">
      <c r="A1" s="57" t="s">
        <v>277</v>
      </c>
      <c r="B1" s="58" t="s">
        <v>350</v>
      </c>
      <c r="C1" s="58" t="s">
        <v>351</v>
      </c>
      <c r="D1" s="58" t="s">
        <v>280</v>
      </c>
      <c r="E1" s="58" t="s">
        <v>281</v>
      </c>
      <c r="F1" s="58" t="s">
        <v>282</v>
      </c>
      <c r="G1" s="58" t="s">
        <v>438</v>
      </c>
      <c r="H1" s="58" t="s">
        <v>284</v>
      </c>
      <c r="I1" s="58" t="s">
        <v>329</v>
      </c>
    </row>
    <row r="2" spans="1:9" ht="15" customHeight="1" x14ac:dyDescent="0.35">
      <c r="A2" s="26" t="s">
        <v>439</v>
      </c>
      <c r="B2" s="27">
        <f>44950000</f>
        <v>44950000</v>
      </c>
      <c r="C2" s="27">
        <v>39600000</v>
      </c>
      <c r="D2" s="28">
        <f>B2+C2</f>
        <v>84550000</v>
      </c>
      <c r="E2" s="27">
        <v>74494237</v>
      </c>
      <c r="F2" s="27">
        <f>46305000</f>
        <v>46305000</v>
      </c>
      <c r="G2" s="27">
        <f>9265880.58+900000</f>
        <v>10165880.58</v>
      </c>
      <c r="H2" s="28">
        <f>F2+G2</f>
        <v>56470880.579999998</v>
      </c>
      <c r="I2" s="27">
        <v>56000000</v>
      </c>
    </row>
    <row r="3" spans="1:9" ht="15" customHeight="1" x14ac:dyDescent="0.35">
      <c r="A3" s="26" t="s">
        <v>440</v>
      </c>
      <c r="B3" s="27">
        <f>23500000</f>
        <v>23500000</v>
      </c>
      <c r="C3" s="27">
        <v>6250072</v>
      </c>
      <c r="D3" s="28">
        <f t="shared" ref="D3:D8" si="0">B3+C3</f>
        <v>29750072</v>
      </c>
      <c r="E3" s="27">
        <v>27240937</v>
      </c>
      <c r="F3" s="27">
        <v>24400000</v>
      </c>
      <c r="G3" s="27">
        <f>4006179</f>
        <v>4006179</v>
      </c>
      <c r="H3" s="28">
        <f t="shared" ref="H3:H8" si="1">F3+G3</f>
        <v>28406179</v>
      </c>
      <c r="I3" s="27">
        <v>25000000</v>
      </c>
    </row>
    <row r="4" spans="1:9" ht="15" customHeight="1" x14ac:dyDescent="0.35">
      <c r="A4" s="26" t="s">
        <v>441</v>
      </c>
      <c r="B4" s="27">
        <v>350000</v>
      </c>
      <c r="C4" s="27">
        <v>136764</v>
      </c>
      <c r="D4" s="28">
        <f t="shared" si="0"/>
        <v>486764</v>
      </c>
      <c r="E4" s="27">
        <v>406615</v>
      </c>
      <c r="F4" s="27">
        <v>350000</v>
      </c>
      <c r="G4" s="27">
        <v>201792</v>
      </c>
      <c r="H4" s="28">
        <f t="shared" si="1"/>
        <v>551792</v>
      </c>
      <c r="I4" s="27">
        <v>1000000</v>
      </c>
    </row>
    <row r="5" spans="1:9" ht="15" customHeight="1" x14ac:dyDescent="0.35">
      <c r="A5" s="26" t="s">
        <v>442</v>
      </c>
      <c r="B5" s="27">
        <v>1500000</v>
      </c>
      <c r="C5" s="27">
        <v>750000</v>
      </c>
      <c r="D5" s="28">
        <f t="shared" si="0"/>
        <v>2250000</v>
      </c>
      <c r="E5" s="27">
        <v>1458823</v>
      </c>
      <c r="F5" s="27">
        <v>1500000</v>
      </c>
      <c r="G5" s="27">
        <v>1500000</v>
      </c>
      <c r="H5" s="28">
        <f t="shared" si="1"/>
        <v>3000000</v>
      </c>
      <c r="I5" s="27">
        <v>3000000</v>
      </c>
    </row>
    <row r="6" spans="1:9" ht="15" customHeight="1" x14ac:dyDescent="0.35">
      <c r="A6" s="26" t="s">
        <v>443</v>
      </c>
      <c r="B6" s="27">
        <v>1000000</v>
      </c>
      <c r="C6" s="27">
        <v>0</v>
      </c>
      <c r="D6" s="28">
        <f t="shared" si="0"/>
        <v>1000000</v>
      </c>
      <c r="E6" s="27">
        <v>0</v>
      </c>
      <c r="F6" s="27">
        <v>0</v>
      </c>
      <c r="G6" s="27">
        <v>630000</v>
      </c>
      <c r="H6" s="28">
        <f t="shared" si="1"/>
        <v>630000</v>
      </c>
      <c r="I6" s="27">
        <v>0</v>
      </c>
    </row>
    <row r="7" spans="1:9" ht="15" customHeight="1" x14ac:dyDescent="0.35">
      <c r="A7" s="26" t="s">
        <v>444</v>
      </c>
      <c r="B7" s="27">
        <v>1500000</v>
      </c>
      <c r="C7" s="27">
        <v>0</v>
      </c>
      <c r="D7" s="28">
        <f t="shared" si="0"/>
        <v>1500000</v>
      </c>
      <c r="E7" s="27">
        <v>0</v>
      </c>
      <c r="F7" s="27">
        <v>0</v>
      </c>
      <c r="G7" s="27">
        <v>845.05</v>
      </c>
      <c r="H7" s="28">
        <f t="shared" si="1"/>
        <v>845.05</v>
      </c>
      <c r="I7" s="27">
        <v>0</v>
      </c>
    </row>
    <row r="8" spans="1:9" ht="15" customHeight="1" x14ac:dyDescent="0.35">
      <c r="A8" s="26" t="s">
        <v>445</v>
      </c>
      <c r="B8" s="27">
        <v>0</v>
      </c>
      <c r="C8" s="27">
        <v>0</v>
      </c>
      <c r="D8" s="28">
        <f t="shared" si="0"/>
        <v>0</v>
      </c>
      <c r="E8" s="27">
        <v>0</v>
      </c>
      <c r="F8" s="27">
        <v>20000000</v>
      </c>
      <c r="G8" s="27">
        <v>0</v>
      </c>
      <c r="H8" s="28">
        <f t="shared" si="1"/>
        <v>20000000</v>
      </c>
      <c r="I8" s="27">
        <v>0</v>
      </c>
    </row>
    <row r="9" spans="1:9" ht="15" customHeight="1" x14ac:dyDescent="0.35">
      <c r="A9" s="26"/>
      <c r="B9" s="27"/>
      <c r="C9" s="27"/>
      <c r="D9" s="28"/>
      <c r="E9" s="27"/>
      <c r="F9" s="27"/>
      <c r="G9" s="27"/>
      <c r="H9" s="28"/>
      <c r="I9" s="27"/>
    </row>
    <row r="10" spans="1:9" ht="15" customHeight="1" x14ac:dyDescent="0.35">
      <c r="A10" s="26"/>
      <c r="B10" s="27"/>
      <c r="C10" s="27"/>
      <c r="D10" s="28"/>
      <c r="E10" s="27"/>
      <c r="F10" s="27"/>
      <c r="G10" s="27"/>
      <c r="H10" s="28"/>
      <c r="I10" s="27"/>
    </row>
    <row r="11" spans="1:9" x14ac:dyDescent="0.35">
      <c r="A11" s="29" t="s">
        <v>305</v>
      </c>
      <c r="B11" s="28">
        <f t="shared" ref="B11:I11" si="2">SUM(B2:B8)</f>
        <v>72800000</v>
      </c>
      <c r="C11" s="28">
        <f t="shared" si="2"/>
        <v>46736836</v>
      </c>
      <c r="D11" s="28">
        <f t="shared" si="2"/>
        <v>119536836</v>
      </c>
      <c r="E11" s="28">
        <f t="shared" si="2"/>
        <v>103600612</v>
      </c>
      <c r="F11" s="28">
        <f t="shared" si="2"/>
        <v>92555000</v>
      </c>
      <c r="G11" s="28">
        <f t="shared" si="2"/>
        <v>16504696.630000001</v>
      </c>
      <c r="H11" s="28">
        <f t="shared" si="2"/>
        <v>109059696.63</v>
      </c>
      <c r="I11" s="28">
        <f t="shared" si="2"/>
        <v>85000000</v>
      </c>
    </row>
  </sheetData>
  <protectedRanges>
    <protectedRange sqref="A2:C10" name="Range4_1"/>
    <protectedRange sqref="E2:G10" name="Range2_1"/>
    <protectedRange sqref="I2:I10" name="Range3_1"/>
  </protectedRange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AE7C-D4E9-4F76-ABA0-710F2B2B9002}">
  <dimension ref="A1:I6"/>
  <sheetViews>
    <sheetView workbookViewId="0">
      <selection activeCell="A17" sqref="A17"/>
    </sheetView>
  </sheetViews>
  <sheetFormatPr defaultRowHeight="14.5" x14ac:dyDescent="0.35"/>
  <cols>
    <col min="1" max="1" width="27.453125" customWidth="1"/>
  </cols>
  <sheetData>
    <row r="1" spans="1:9" ht="31.5" x14ac:dyDescent="0.35">
      <c r="A1" s="25" t="s">
        <v>277</v>
      </c>
      <c r="B1" s="25" t="s">
        <v>350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313</v>
      </c>
      <c r="H1" s="25" t="s">
        <v>284</v>
      </c>
      <c r="I1" s="25" t="s">
        <v>329</v>
      </c>
    </row>
    <row r="2" spans="1:9" ht="15" customHeight="1" x14ac:dyDescent="0.35">
      <c r="A2" s="43" t="s">
        <v>446</v>
      </c>
      <c r="B2" s="27">
        <v>54375</v>
      </c>
      <c r="C2" s="27">
        <v>5083</v>
      </c>
      <c r="D2" s="28">
        <f>B2+C2</f>
        <v>59458</v>
      </c>
      <c r="E2" s="27">
        <v>49554</v>
      </c>
      <c r="F2" s="27">
        <v>59050</v>
      </c>
      <c r="G2" s="27">
        <v>10042</v>
      </c>
      <c r="H2" s="28">
        <f>F2+G2</f>
        <v>69092</v>
      </c>
      <c r="I2" s="27">
        <v>65000</v>
      </c>
    </row>
    <row r="3" spans="1:9" ht="15" customHeight="1" x14ac:dyDescent="0.35">
      <c r="A3" s="43" t="s">
        <v>159</v>
      </c>
      <c r="B3" s="27">
        <v>29875</v>
      </c>
      <c r="C3" s="27">
        <v>1503</v>
      </c>
      <c r="D3" s="28">
        <f t="shared" ref="D3:D5" si="0">B3+C3</f>
        <v>31378</v>
      </c>
      <c r="E3" s="27">
        <v>1495</v>
      </c>
      <c r="F3" s="27">
        <v>32800</v>
      </c>
      <c r="G3" s="27">
        <v>29875</v>
      </c>
      <c r="H3" s="28">
        <f t="shared" ref="H3:H5" si="1">F3+G3</f>
        <v>62675</v>
      </c>
      <c r="I3" s="27">
        <v>50000</v>
      </c>
    </row>
    <row r="4" spans="1:9" ht="15" customHeight="1" x14ac:dyDescent="0.35">
      <c r="A4" s="43" t="s">
        <v>447</v>
      </c>
      <c r="B4" s="27">
        <v>13750</v>
      </c>
      <c r="C4" s="27">
        <v>14492</v>
      </c>
      <c r="D4" s="28">
        <f t="shared" si="0"/>
        <v>28242</v>
      </c>
      <c r="E4" s="27">
        <v>17098</v>
      </c>
      <c r="F4" s="27">
        <v>13150</v>
      </c>
      <c r="G4" s="27">
        <v>18265</v>
      </c>
      <c r="H4" s="28">
        <f t="shared" si="1"/>
        <v>31415</v>
      </c>
      <c r="I4" s="27">
        <v>25000</v>
      </c>
    </row>
    <row r="5" spans="1:9" ht="15" customHeight="1" x14ac:dyDescent="0.35">
      <c r="A5" s="43" t="s">
        <v>448</v>
      </c>
      <c r="B5" s="27"/>
      <c r="C5" s="27"/>
      <c r="D5" s="28">
        <f t="shared" si="0"/>
        <v>0</v>
      </c>
      <c r="E5" s="27"/>
      <c r="F5" s="27"/>
      <c r="G5" s="59"/>
      <c r="H5" s="28">
        <f t="shared" si="1"/>
        <v>0</v>
      </c>
      <c r="I5" s="27"/>
    </row>
    <row r="6" spans="1:9" x14ac:dyDescent="0.35">
      <c r="A6" s="29" t="s">
        <v>305</v>
      </c>
      <c r="B6" s="28">
        <f t="shared" ref="B6:I6" si="2">SUM(B2:B5)</f>
        <v>98000</v>
      </c>
      <c r="C6" s="28">
        <f t="shared" si="2"/>
        <v>21078</v>
      </c>
      <c r="D6" s="28">
        <f t="shared" si="2"/>
        <v>119078</v>
      </c>
      <c r="E6" s="28">
        <f t="shared" si="2"/>
        <v>68147</v>
      </c>
      <c r="F6" s="28">
        <f t="shared" si="2"/>
        <v>105000</v>
      </c>
      <c r="G6" s="28">
        <f t="shared" si="2"/>
        <v>58182</v>
      </c>
      <c r="H6" s="28">
        <f t="shared" si="2"/>
        <v>163182</v>
      </c>
      <c r="I6" s="28">
        <f t="shared" si="2"/>
        <v>140000</v>
      </c>
    </row>
  </sheetData>
  <protectedRanges>
    <protectedRange sqref="A2:C5" name="Range4"/>
    <protectedRange sqref="E2:G5" name="Range2"/>
    <protectedRange sqref="I2:I5" name="Range3"/>
  </protectedRange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2E1C2-89BB-4101-B25C-75BB3B44AA23}">
  <dimension ref="A1:I11"/>
  <sheetViews>
    <sheetView workbookViewId="0">
      <selection activeCell="A2" sqref="A2:A10"/>
    </sheetView>
  </sheetViews>
  <sheetFormatPr defaultRowHeight="14.5" x14ac:dyDescent="0.35"/>
  <cols>
    <col min="1" max="1" width="24.81640625" customWidth="1"/>
  </cols>
  <sheetData>
    <row r="1" spans="1:9" ht="32.5" x14ac:dyDescent="0.35">
      <c r="A1" s="57" t="s">
        <v>277</v>
      </c>
      <c r="B1" s="58" t="s">
        <v>350</v>
      </c>
      <c r="C1" s="58" t="s">
        <v>351</v>
      </c>
      <c r="D1" s="58" t="s">
        <v>280</v>
      </c>
      <c r="E1" s="58" t="s">
        <v>281</v>
      </c>
      <c r="F1" s="58" t="s">
        <v>282</v>
      </c>
      <c r="G1" s="58" t="s">
        <v>352</v>
      </c>
      <c r="H1" s="58" t="s">
        <v>284</v>
      </c>
      <c r="I1" s="58" t="s">
        <v>329</v>
      </c>
    </row>
    <row r="2" spans="1:9" ht="15" customHeight="1" x14ac:dyDescent="0.35">
      <c r="A2" s="43" t="s">
        <v>449</v>
      </c>
      <c r="B2" s="27">
        <v>76000</v>
      </c>
      <c r="C2" s="27"/>
      <c r="D2" s="28">
        <f>B2+C2</f>
        <v>76000</v>
      </c>
      <c r="E2" s="27">
        <v>49877</v>
      </c>
      <c r="F2" s="27">
        <v>190000</v>
      </c>
      <c r="G2" s="27">
        <v>26122</v>
      </c>
      <c r="H2" s="28">
        <f>F2+G2</f>
        <v>216122</v>
      </c>
      <c r="I2" s="27">
        <v>145000</v>
      </c>
    </row>
    <row r="3" spans="1:9" ht="15" customHeight="1" x14ac:dyDescent="0.35">
      <c r="A3" s="43" t="s">
        <v>450</v>
      </c>
      <c r="B3" s="27">
        <v>5000</v>
      </c>
      <c r="C3" s="27">
        <v>3960</v>
      </c>
      <c r="D3" s="28">
        <f t="shared" ref="D3:D9" si="0">B3+C3</f>
        <v>8960</v>
      </c>
      <c r="E3" s="27">
        <v>4780</v>
      </c>
      <c r="F3" s="27">
        <v>5000</v>
      </c>
      <c r="G3" s="27">
        <v>4180</v>
      </c>
      <c r="H3" s="28">
        <f t="shared" ref="H3:H10" si="1">F3+G3</f>
        <v>9180</v>
      </c>
      <c r="I3" s="27">
        <v>5000</v>
      </c>
    </row>
    <row r="4" spans="1:9" ht="15" customHeight="1" x14ac:dyDescent="0.35">
      <c r="A4" s="43" t="s">
        <v>451</v>
      </c>
      <c r="B4" s="27">
        <v>50000</v>
      </c>
      <c r="C4" s="27">
        <v>22072</v>
      </c>
      <c r="D4" s="28">
        <f t="shared" si="0"/>
        <v>72072</v>
      </c>
      <c r="E4" s="27">
        <v>34444</v>
      </c>
      <c r="F4" s="27">
        <v>60000</v>
      </c>
      <c r="G4" s="27">
        <v>37628</v>
      </c>
      <c r="H4" s="28">
        <f t="shared" si="1"/>
        <v>97628</v>
      </c>
      <c r="I4" s="27">
        <v>50000</v>
      </c>
    </row>
    <row r="5" spans="1:9" ht="15" customHeight="1" x14ac:dyDescent="0.35">
      <c r="A5" s="43" t="s">
        <v>452</v>
      </c>
      <c r="B5" s="27">
        <v>0</v>
      </c>
      <c r="C5" s="27">
        <v>0</v>
      </c>
      <c r="D5" s="28">
        <f t="shared" si="0"/>
        <v>0</v>
      </c>
      <c r="E5" s="27">
        <v>0</v>
      </c>
      <c r="F5" s="27">
        <v>0</v>
      </c>
      <c r="G5" s="27">
        <v>0</v>
      </c>
      <c r="H5" s="28">
        <f t="shared" si="1"/>
        <v>0</v>
      </c>
      <c r="I5" s="27">
        <v>35000</v>
      </c>
    </row>
    <row r="6" spans="1:9" ht="15" customHeight="1" x14ac:dyDescent="0.35">
      <c r="A6" s="43" t="s">
        <v>453</v>
      </c>
      <c r="B6" s="27">
        <v>0</v>
      </c>
      <c r="C6" s="27">
        <v>0</v>
      </c>
      <c r="D6" s="28">
        <f t="shared" si="0"/>
        <v>0</v>
      </c>
      <c r="E6" s="27">
        <v>0</v>
      </c>
      <c r="F6" s="27">
        <v>0</v>
      </c>
      <c r="G6" s="27">
        <v>0</v>
      </c>
      <c r="H6" s="28">
        <f t="shared" si="1"/>
        <v>0</v>
      </c>
      <c r="I6" s="27">
        <v>30000</v>
      </c>
    </row>
    <row r="7" spans="1:9" ht="15" customHeight="1" x14ac:dyDescent="0.35">
      <c r="A7" s="43" t="s">
        <v>454</v>
      </c>
      <c r="B7" s="27">
        <v>95000</v>
      </c>
      <c r="C7" s="27">
        <v>2101</v>
      </c>
      <c r="D7" s="28">
        <f t="shared" si="0"/>
        <v>97101</v>
      </c>
      <c r="E7" s="27">
        <v>97101</v>
      </c>
      <c r="F7" s="27">
        <v>95000</v>
      </c>
      <c r="G7" s="27">
        <v>0</v>
      </c>
      <c r="H7" s="28">
        <f t="shared" si="1"/>
        <v>95000</v>
      </c>
      <c r="I7" s="27">
        <v>95000</v>
      </c>
    </row>
    <row r="8" spans="1:9" ht="15" customHeight="1" x14ac:dyDescent="0.35">
      <c r="A8" s="43" t="s">
        <v>455</v>
      </c>
      <c r="B8" s="27">
        <v>64000</v>
      </c>
      <c r="C8" s="27">
        <v>1954</v>
      </c>
      <c r="D8" s="28">
        <f t="shared" si="0"/>
        <v>65954</v>
      </c>
      <c r="E8" s="27">
        <v>0</v>
      </c>
      <c r="F8" s="27">
        <v>0</v>
      </c>
      <c r="G8" s="27">
        <v>64000</v>
      </c>
      <c r="H8" s="28">
        <f t="shared" si="1"/>
        <v>64000</v>
      </c>
      <c r="I8" s="27">
        <v>0</v>
      </c>
    </row>
    <row r="9" spans="1:9" ht="15" customHeight="1" x14ac:dyDescent="0.35">
      <c r="A9" s="43" t="s">
        <v>456</v>
      </c>
      <c r="B9" s="27">
        <v>0</v>
      </c>
      <c r="C9" s="27">
        <v>0</v>
      </c>
      <c r="D9" s="28">
        <f t="shared" si="0"/>
        <v>0</v>
      </c>
      <c r="E9" s="27">
        <v>0</v>
      </c>
      <c r="F9" s="27">
        <v>0</v>
      </c>
      <c r="G9" s="27">
        <v>0</v>
      </c>
      <c r="H9" s="28">
        <f t="shared" si="1"/>
        <v>0</v>
      </c>
      <c r="I9" s="27">
        <v>0</v>
      </c>
    </row>
    <row r="10" spans="1:9" ht="15" customHeight="1" x14ac:dyDescent="0.35">
      <c r="A10" s="43" t="s">
        <v>457</v>
      </c>
      <c r="B10" s="27">
        <v>0</v>
      </c>
      <c r="C10" s="27"/>
      <c r="D10" s="28"/>
      <c r="E10" s="27"/>
      <c r="F10" s="27">
        <v>10000</v>
      </c>
      <c r="G10" s="27"/>
      <c r="H10" s="28">
        <f t="shared" si="1"/>
        <v>10000</v>
      </c>
      <c r="I10" s="27"/>
    </row>
    <row r="11" spans="1:9" x14ac:dyDescent="0.35">
      <c r="A11" s="29" t="s">
        <v>305</v>
      </c>
      <c r="B11" s="28">
        <f>SUM(B2:B10)</f>
        <v>290000</v>
      </c>
      <c r="C11" s="28">
        <f t="shared" ref="C11:I11" si="2">SUM(C2:C9)</f>
        <v>30087</v>
      </c>
      <c r="D11" s="28">
        <f t="shared" si="2"/>
        <v>320087</v>
      </c>
      <c r="E11" s="28">
        <f t="shared" si="2"/>
        <v>186202</v>
      </c>
      <c r="F11" s="28">
        <f>SUM(F2:F10)</f>
        <v>360000</v>
      </c>
      <c r="G11" s="28">
        <f t="shared" si="2"/>
        <v>131930</v>
      </c>
      <c r="H11" s="28">
        <f>SUM(H2:H10)</f>
        <v>491930</v>
      </c>
      <c r="I11" s="28">
        <f t="shared" si="2"/>
        <v>360000</v>
      </c>
    </row>
  </sheetData>
  <protectedRanges>
    <protectedRange sqref="I2:I10" name="Range3"/>
    <protectedRange sqref="E2:G10" name="Range2"/>
    <protectedRange sqref="A2:C10" name="Range4"/>
  </protectedRange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BD7B-5B67-477B-80D4-269E18BBFC9A}">
  <dimension ref="A1:F15"/>
  <sheetViews>
    <sheetView workbookViewId="0">
      <selection activeCell="F16" sqref="F16"/>
    </sheetView>
  </sheetViews>
  <sheetFormatPr defaultRowHeight="14.5" x14ac:dyDescent="0.35"/>
  <cols>
    <col min="1" max="1" width="34.26953125" customWidth="1"/>
    <col min="3" max="3" width="3.453125" customWidth="1"/>
    <col min="5" max="5" width="3.453125" customWidth="1"/>
  </cols>
  <sheetData>
    <row r="1" spans="1:6" ht="15.5" x14ac:dyDescent="0.35">
      <c r="A1" s="305" t="s">
        <v>2</v>
      </c>
      <c r="B1" s="305"/>
      <c r="C1" s="305"/>
      <c r="D1" s="305"/>
      <c r="E1" s="305"/>
      <c r="F1" s="305"/>
    </row>
    <row r="2" spans="1:6" ht="15.5" x14ac:dyDescent="0.35">
      <c r="A2" s="306" t="s">
        <v>3</v>
      </c>
      <c r="B2" s="306"/>
      <c r="C2" s="306"/>
      <c r="D2" s="306"/>
      <c r="E2" s="306"/>
      <c r="F2" s="306"/>
    </row>
    <row r="3" spans="1:6" ht="15.5" x14ac:dyDescent="0.35">
      <c r="A3" s="306" t="s">
        <v>276</v>
      </c>
      <c r="B3" s="306"/>
      <c r="C3" s="306"/>
      <c r="D3" s="306"/>
      <c r="E3" s="306"/>
      <c r="F3" s="306"/>
    </row>
    <row r="4" spans="1:6" ht="15.5" x14ac:dyDescent="0.35">
      <c r="A4" s="306" t="s">
        <v>5</v>
      </c>
      <c r="B4" s="306"/>
      <c r="C4" s="306"/>
      <c r="D4" s="306"/>
      <c r="E4" s="306"/>
      <c r="F4" s="306"/>
    </row>
    <row r="5" spans="1:6" ht="15.5" x14ac:dyDescent="0.35">
      <c r="A5" s="63"/>
      <c r="B5" s="64"/>
      <c r="C5" s="65"/>
      <c r="D5" s="64"/>
      <c r="E5" s="65"/>
      <c r="F5" s="64"/>
    </row>
    <row r="6" spans="1:6" ht="15.5" x14ac:dyDescent="0.35">
      <c r="A6" s="63"/>
      <c r="B6" s="66">
        <v>2020</v>
      </c>
      <c r="C6" s="65"/>
      <c r="D6" s="66">
        <v>2021</v>
      </c>
      <c r="E6" s="65"/>
      <c r="F6" s="66">
        <v>2022</v>
      </c>
    </row>
    <row r="7" spans="1:6" ht="15.5" x14ac:dyDescent="0.35">
      <c r="A7" s="68"/>
      <c r="B7" s="69" t="s">
        <v>137</v>
      </c>
      <c r="C7" s="70"/>
      <c r="D7" s="71" t="s">
        <v>138</v>
      </c>
      <c r="E7" s="71"/>
      <c r="F7" s="71" t="s">
        <v>139</v>
      </c>
    </row>
    <row r="8" spans="1:6" ht="15.5" x14ac:dyDescent="0.35">
      <c r="A8" s="75"/>
      <c r="B8" s="64" t="s">
        <v>6</v>
      </c>
      <c r="C8" s="76"/>
      <c r="D8" s="64" t="s">
        <v>6</v>
      </c>
      <c r="E8" s="76"/>
      <c r="F8" s="64"/>
    </row>
    <row r="9" spans="1:6" ht="15.5" x14ac:dyDescent="0.35">
      <c r="A9" s="79" t="s">
        <v>8</v>
      </c>
      <c r="B9" s="64"/>
      <c r="C9" s="75"/>
      <c r="D9" s="64"/>
      <c r="E9" s="75"/>
      <c r="F9" s="64"/>
    </row>
    <row r="10" spans="1:6" x14ac:dyDescent="0.35">
      <c r="A10" t="s">
        <v>561</v>
      </c>
      <c r="B10">
        <v>14</v>
      </c>
      <c r="D10">
        <v>17</v>
      </c>
      <c r="F10">
        <v>16</v>
      </c>
    </row>
    <row r="11" spans="1:6" x14ac:dyDescent="0.35">
      <c r="A11" t="s">
        <v>562</v>
      </c>
      <c r="B11">
        <v>603</v>
      </c>
      <c r="D11">
        <v>577</v>
      </c>
      <c r="F11">
        <v>657</v>
      </c>
    </row>
    <row r="12" spans="1:6" x14ac:dyDescent="0.35">
      <c r="A12" t="s">
        <v>563</v>
      </c>
      <c r="B12">
        <v>615</v>
      </c>
      <c r="D12">
        <v>647</v>
      </c>
      <c r="F12">
        <v>722</v>
      </c>
    </row>
    <row r="13" spans="1:6" x14ac:dyDescent="0.35">
      <c r="A13" t="s">
        <v>563</v>
      </c>
      <c r="B13">
        <v>170</v>
      </c>
      <c r="D13">
        <v>178</v>
      </c>
      <c r="F13">
        <v>193</v>
      </c>
    </row>
    <row r="14" spans="1:6" x14ac:dyDescent="0.35">
      <c r="A14" t="s">
        <v>563</v>
      </c>
      <c r="B14">
        <v>73</v>
      </c>
      <c r="D14">
        <v>80</v>
      </c>
      <c r="F14">
        <v>93</v>
      </c>
    </row>
    <row r="15" spans="1:6" x14ac:dyDescent="0.35">
      <c r="A15" t="s">
        <v>305</v>
      </c>
      <c r="B15">
        <f>SUM(B10:B14)</f>
        <v>1475</v>
      </c>
      <c r="D15">
        <f>SUM(D10:D14)</f>
        <v>1499</v>
      </c>
      <c r="F15" s="167">
        <f>SUM(F10:F14)</f>
        <v>1681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DCE0-2B8D-4158-8EE8-A5EF4F0A2D2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44BB-E19F-446D-80F1-4641D2E60D0F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E1A7-1DBA-4B56-8D09-E4DD4D3E1ED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283C-128F-4837-A6B1-D3836082AD5D}">
  <dimension ref="A1:M25"/>
  <sheetViews>
    <sheetView workbookViewId="0">
      <selection activeCell="B24" sqref="B24"/>
    </sheetView>
  </sheetViews>
  <sheetFormatPr defaultRowHeight="14.5" x14ac:dyDescent="0.35"/>
  <cols>
    <col min="1" max="1" width="35.1796875" customWidth="1"/>
  </cols>
  <sheetData>
    <row r="1" spans="1:13" ht="35.15" customHeight="1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13" ht="15" customHeight="1" x14ac:dyDescent="0.35">
      <c r="A2" s="26" t="s">
        <v>286</v>
      </c>
      <c r="B2" s="27">
        <v>21502000</v>
      </c>
      <c r="C2" s="27">
        <v>49352</v>
      </c>
      <c r="D2" s="28">
        <v>21551352</v>
      </c>
      <c r="E2" s="27">
        <v>21429739</v>
      </c>
      <c r="F2" s="27">
        <v>22385000</v>
      </c>
      <c r="G2" s="27">
        <v>121789</v>
      </c>
      <c r="H2" s="28">
        <v>22506789</v>
      </c>
      <c r="I2" s="27">
        <v>24985773</v>
      </c>
    </row>
    <row r="3" spans="1:13" ht="15" customHeight="1" x14ac:dyDescent="0.35">
      <c r="A3" s="26" t="s">
        <v>287</v>
      </c>
      <c r="B3" s="27">
        <v>400000</v>
      </c>
      <c r="C3" s="27">
        <v>0</v>
      </c>
      <c r="D3" s="28">
        <v>400000</v>
      </c>
      <c r="E3" s="27">
        <v>243831</v>
      </c>
      <c r="F3" s="27"/>
      <c r="G3" s="27">
        <v>157337</v>
      </c>
      <c r="H3" s="28">
        <v>157337</v>
      </c>
      <c r="I3" s="27">
        <v>0</v>
      </c>
    </row>
    <row r="4" spans="1:13" ht="15" customHeight="1" x14ac:dyDescent="0.35">
      <c r="A4" s="26" t="s">
        <v>288</v>
      </c>
      <c r="B4" s="27">
        <v>1977000</v>
      </c>
      <c r="C4" s="27">
        <v>174338</v>
      </c>
      <c r="D4" s="28">
        <v>2151338</v>
      </c>
      <c r="E4" s="27">
        <v>2010421</v>
      </c>
      <c r="F4" s="27">
        <v>2159000</v>
      </c>
      <c r="G4" s="27">
        <v>140917</v>
      </c>
      <c r="H4" s="28">
        <v>2299917</v>
      </c>
      <c r="I4" s="27">
        <v>2765288</v>
      </c>
    </row>
    <row r="5" spans="1:13" ht="15" customHeight="1" x14ac:dyDescent="0.35">
      <c r="A5" s="26" t="s">
        <v>289</v>
      </c>
      <c r="B5" s="27">
        <v>850000</v>
      </c>
      <c r="C5" s="27">
        <v>0</v>
      </c>
      <c r="D5" s="28">
        <v>850000</v>
      </c>
      <c r="E5" s="27">
        <v>849999</v>
      </c>
      <c r="F5" s="27"/>
      <c r="G5" s="27"/>
      <c r="H5" s="28">
        <v>0</v>
      </c>
      <c r="I5" s="27">
        <v>0</v>
      </c>
      <c r="M5" s="31"/>
    </row>
    <row r="6" spans="1:13" ht="15" customHeight="1" x14ac:dyDescent="0.35">
      <c r="A6" s="26" t="s">
        <v>290</v>
      </c>
      <c r="B6" s="27">
        <v>0</v>
      </c>
      <c r="C6" s="27">
        <v>0</v>
      </c>
      <c r="D6" s="28">
        <v>0</v>
      </c>
      <c r="E6" s="27"/>
      <c r="F6" s="27">
        <v>695000</v>
      </c>
      <c r="G6" s="27"/>
      <c r="H6" s="28">
        <v>695000</v>
      </c>
      <c r="I6" s="27">
        <v>0</v>
      </c>
    </row>
    <row r="7" spans="1:13" ht="15" customHeight="1" x14ac:dyDescent="0.35">
      <c r="A7" s="26" t="s">
        <v>291</v>
      </c>
      <c r="B7" s="27">
        <v>75000</v>
      </c>
      <c r="C7" s="27">
        <v>110436</v>
      </c>
      <c r="D7" s="28">
        <v>185436</v>
      </c>
      <c r="E7" s="27">
        <v>122447</v>
      </c>
      <c r="F7" s="27">
        <v>116000</v>
      </c>
      <c r="G7" s="27">
        <v>63244</v>
      </c>
      <c r="H7" s="28">
        <v>179244</v>
      </c>
      <c r="I7" s="27">
        <v>100000</v>
      </c>
    </row>
    <row r="8" spans="1:13" ht="15" customHeight="1" x14ac:dyDescent="0.35">
      <c r="A8" s="26" t="s">
        <v>292</v>
      </c>
      <c r="B8" s="27">
        <v>40000</v>
      </c>
      <c r="C8" s="27">
        <v>44624</v>
      </c>
      <c r="D8" s="28">
        <v>84624</v>
      </c>
      <c r="E8" s="27">
        <v>29402</v>
      </c>
      <c r="F8" s="27">
        <v>40000</v>
      </c>
      <c r="G8" s="27">
        <v>55222</v>
      </c>
      <c r="H8" s="28">
        <v>95222</v>
      </c>
      <c r="I8" s="27">
        <v>0</v>
      </c>
    </row>
    <row r="9" spans="1:13" ht="15" customHeight="1" x14ac:dyDescent="0.35">
      <c r="A9" s="26" t="s">
        <v>293</v>
      </c>
      <c r="B9" s="27">
        <v>1000</v>
      </c>
      <c r="C9" s="27">
        <v>10082</v>
      </c>
      <c r="D9" s="28">
        <v>11082</v>
      </c>
      <c r="E9" s="27">
        <v>4096</v>
      </c>
      <c r="F9" s="27">
        <v>0</v>
      </c>
      <c r="G9" s="27">
        <v>6985</v>
      </c>
      <c r="H9" s="28">
        <v>6985</v>
      </c>
      <c r="I9" s="27">
        <v>0</v>
      </c>
    </row>
    <row r="10" spans="1:13" ht="15" customHeight="1" x14ac:dyDescent="0.35">
      <c r="A10" s="26" t="s">
        <v>294</v>
      </c>
      <c r="B10" s="27">
        <v>229050</v>
      </c>
      <c r="C10" s="27">
        <v>406012</v>
      </c>
      <c r="D10" s="28">
        <v>635062</v>
      </c>
      <c r="E10" s="27">
        <v>387949</v>
      </c>
      <c r="F10" s="27">
        <v>314000</v>
      </c>
      <c r="G10" s="27">
        <v>247113</v>
      </c>
      <c r="H10" s="28">
        <v>561113</v>
      </c>
      <c r="I10" s="27">
        <v>508174</v>
      </c>
    </row>
    <row r="11" spans="1:13" ht="15" customHeight="1" x14ac:dyDescent="0.35">
      <c r="A11" s="26" t="s">
        <v>295</v>
      </c>
      <c r="B11" s="27">
        <v>0</v>
      </c>
      <c r="C11" s="27">
        <v>74269</v>
      </c>
      <c r="D11" s="28">
        <v>74269</v>
      </c>
      <c r="E11" s="27">
        <v>63430</v>
      </c>
      <c r="F11" s="27">
        <v>0</v>
      </c>
      <c r="G11" s="27">
        <v>74172</v>
      </c>
      <c r="H11" s="28">
        <v>74172</v>
      </c>
      <c r="I11" s="27">
        <v>0</v>
      </c>
    </row>
    <row r="12" spans="1:13" ht="15" customHeight="1" x14ac:dyDescent="0.35">
      <c r="A12" s="26" t="s">
        <v>296</v>
      </c>
      <c r="B12" s="27">
        <v>25000</v>
      </c>
      <c r="C12" s="27">
        <v>20033</v>
      </c>
      <c r="D12" s="28">
        <v>45033</v>
      </c>
      <c r="E12" s="27">
        <v>24417</v>
      </c>
      <c r="F12" s="27">
        <v>25000</v>
      </c>
      <c r="G12" s="27">
        <v>20616</v>
      </c>
      <c r="H12" s="28">
        <v>45616</v>
      </c>
      <c r="I12" s="27">
        <v>0</v>
      </c>
    </row>
    <row r="13" spans="1:13" ht="15" customHeight="1" x14ac:dyDescent="0.35">
      <c r="A13" s="26" t="s">
        <v>149</v>
      </c>
      <c r="B13" s="27">
        <v>25000</v>
      </c>
      <c r="C13" s="27">
        <v>25000</v>
      </c>
      <c r="D13" s="28">
        <v>50000</v>
      </c>
      <c r="E13" s="27">
        <v>0</v>
      </c>
      <c r="F13" s="27">
        <v>0</v>
      </c>
      <c r="G13" s="27">
        <v>50000</v>
      </c>
      <c r="H13" s="28">
        <v>50000</v>
      </c>
      <c r="I13" s="27">
        <v>0</v>
      </c>
    </row>
    <row r="14" spans="1:13" ht="15" customHeight="1" x14ac:dyDescent="0.35">
      <c r="A14" s="26" t="s">
        <v>297</v>
      </c>
      <c r="B14" s="27">
        <v>0</v>
      </c>
      <c r="C14" s="27">
        <v>0</v>
      </c>
      <c r="D14" s="28">
        <v>0</v>
      </c>
      <c r="E14" s="27">
        <v>0</v>
      </c>
      <c r="F14" s="27">
        <v>0</v>
      </c>
      <c r="G14" s="27">
        <v>0</v>
      </c>
      <c r="H14" s="28">
        <v>0</v>
      </c>
      <c r="I14" s="27">
        <v>0</v>
      </c>
    </row>
    <row r="15" spans="1:13" ht="15" customHeight="1" x14ac:dyDescent="0.35">
      <c r="A15" s="26" t="s">
        <v>150</v>
      </c>
      <c r="B15" s="27">
        <v>0</v>
      </c>
      <c r="C15" s="27">
        <v>26</v>
      </c>
      <c r="D15" s="28">
        <v>26</v>
      </c>
      <c r="E15" s="27">
        <v>0</v>
      </c>
      <c r="F15" s="27">
        <v>0</v>
      </c>
      <c r="G15" s="27">
        <v>26</v>
      </c>
      <c r="H15" s="28">
        <v>26</v>
      </c>
      <c r="I15" s="27">
        <v>0</v>
      </c>
    </row>
    <row r="16" spans="1:13" ht="15" customHeight="1" x14ac:dyDescent="0.35">
      <c r="A16" s="26" t="s">
        <v>298</v>
      </c>
      <c r="B16" s="27">
        <v>0</v>
      </c>
      <c r="C16" s="27">
        <v>0</v>
      </c>
      <c r="D16" s="28">
        <v>0</v>
      </c>
      <c r="E16" s="27">
        <v>0</v>
      </c>
      <c r="F16" s="27">
        <v>43439</v>
      </c>
      <c r="G16" s="27">
        <v>0</v>
      </c>
      <c r="H16" s="28">
        <v>43439</v>
      </c>
      <c r="I16" s="27">
        <v>0</v>
      </c>
    </row>
    <row r="17" spans="1:9" ht="15" customHeight="1" x14ac:dyDescent="0.35">
      <c r="A17" s="26" t="s">
        <v>299</v>
      </c>
      <c r="B17" s="27">
        <v>0</v>
      </c>
      <c r="C17" s="27">
        <v>0</v>
      </c>
      <c r="D17" s="28">
        <v>0</v>
      </c>
      <c r="E17" s="27">
        <v>0</v>
      </c>
      <c r="F17" s="27">
        <v>0</v>
      </c>
      <c r="G17" s="27">
        <v>0</v>
      </c>
      <c r="H17" s="28">
        <v>0</v>
      </c>
      <c r="I17" s="27">
        <v>531000</v>
      </c>
    </row>
    <row r="18" spans="1:9" ht="15" customHeight="1" x14ac:dyDescent="0.35">
      <c r="A18" s="26" t="s">
        <v>300</v>
      </c>
      <c r="B18" s="27">
        <v>0</v>
      </c>
      <c r="C18" s="27">
        <v>0</v>
      </c>
      <c r="D18" s="28">
        <v>0</v>
      </c>
      <c r="E18" s="27">
        <v>0</v>
      </c>
      <c r="F18" s="27">
        <v>0</v>
      </c>
      <c r="G18" s="27">
        <v>0</v>
      </c>
      <c r="H18" s="28">
        <v>0</v>
      </c>
      <c r="I18" s="27">
        <v>1551765</v>
      </c>
    </row>
    <row r="19" spans="1:9" ht="15" customHeight="1" x14ac:dyDescent="0.35">
      <c r="A19" s="26" t="s">
        <v>301</v>
      </c>
      <c r="B19" s="27">
        <v>0</v>
      </c>
      <c r="C19" s="27">
        <v>0</v>
      </c>
      <c r="D19" s="28">
        <v>0</v>
      </c>
      <c r="E19" s="27">
        <v>0</v>
      </c>
      <c r="F19" s="27">
        <v>1200000</v>
      </c>
      <c r="G19" s="27"/>
      <c r="H19" s="28">
        <v>1200000</v>
      </c>
      <c r="I19" s="27"/>
    </row>
    <row r="20" spans="1:9" ht="15" customHeight="1" x14ac:dyDescent="0.35">
      <c r="A20" s="26" t="s">
        <v>302</v>
      </c>
      <c r="B20" s="27">
        <v>0</v>
      </c>
      <c r="C20" s="27">
        <v>0</v>
      </c>
      <c r="D20" s="28">
        <v>0</v>
      </c>
      <c r="E20" s="27">
        <v>0</v>
      </c>
      <c r="F20" s="27">
        <v>2977000</v>
      </c>
      <c r="G20" s="27">
        <v>0</v>
      </c>
      <c r="H20" s="28">
        <v>2977000</v>
      </c>
      <c r="I20" s="27">
        <v>0</v>
      </c>
    </row>
    <row r="21" spans="1:9" ht="15" customHeight="1" x14ac:dyDescent="0.35">
      <c r="A21" s="26" t="s">
        <v>303</v>
      </c>
      <c r="B21" s="27">
        <v>0</v>
      </c>
      <c r="C21" s="27">
        <v>0</v>
      </c>
      <c r="D21" s="28">
        <v>0</v>
      </c>
      <c r="E21" s="27">
        <v>0</v>
      </c>
      <c r="F21" s="27">
        <v>603000</v>
      </c>
      <c r="G21" s="27">
        <v>0</v>
      </c>
      <c r="H21" s="28">
        <v>603000</v>
      </c>
      <c r="I21" s="27">
        <v>0</v>
      </c>
    </row>
    <row r="22" spans="1:9" ht="15" customHeight="1" x14ac:dyDescent="0.35">
      <c r="A22" s="26" t="s">
        <v>304</v>
      </c>
      <c r="B22" s="27">
        <v>0</v>
      </c>
      <c r="C22" s="27">
        <v>0</v>
      </c>
      <c r="D22" s="28">
        <v>0</v>
      </c>
      <c r="E22" s="27">
        <v>0</v>
      </c>
      <c r="F22" s="27">
        <v>200000</v>
      </c>
      <c r="G22" s="27">
        <v>0</v>
      </c>
      <c r="H22" s="28">
        <v>200000</v>
      </c>
      <c r="I22" s="27">
        <v>0</v>
      </c>
    </row>
    <row r="23" spans="1:9" ht="15" customHeight="1" x14ac:dyDescent="0.35">
      <c r="A23" s="26"/>
      <c r="B23" s="27">
        <v>0</v>
      </c>
      <c r="C23" s="27">
        <v>0</v>
      </c>
      <c r="D23" s="28">
        <v>0</v>
      </c>
      <c r="E23" s="27">
        <v>0</v>
      </c>
      <c r="F23" s="27">
        <v>0</v>
      </c>
      <c r="G23" s="27">
        <v>0</v>
      </c>
      <c r="H23" s="28">
        <v>0</v>
      </c>
      <c r="I23" s="27">
        <v>0</v>
      </c>
    </row>
    <row r="24" spans="1:9" ht="15" customHeight="1" x14ac:dyDescent="0.35">
      <c r="A24" s="29" t="s">
        <v>305</v>
      </c>
      <c r="B24" s="30">
        <v>25124050</v>
      </c>
      <c r="C24" s="30">
        <v>914172</v>
      </c>
      <c r="D24" s="30">
        <v>26038222</v>
      </c>
      <c r="E24" s="30">
        <v>25165731</v>
      </c>
      <c r="F24" s="30">
        <f>SUM(F2:F23)</f>
        <v>30757439</v>
      </c>
      <c r="G24" s="30">
        <v>937421</v>
      </c>
      <c r="H24" s="30">
        <v>31694860</v>
      </c>
      <c r="I24" s="30">
        <v>30442000</v>
      </c>
    </row>
    <row r="25" spans="1:9" ht="14.5" customHeight="1" x14ac:dyDescent="0.35"/>
  </sheetData>
  <protectedRanges>
    <protectedRange sqref="I2:I22" name="Range3"/>
    <protectedRange sqref="E2:G22" name="Range2"/>
    <protectedRange sqref="A2:C22" name="Range4"/>
  </protectedRange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584-EA65-49A5-A352-B313D1A8E6D5}">
  <dimension ref="A1:I5"/>
  <sheetViews>
    <sheetView workbookViewId="0">
      <selection activeCell="A4" sqref="A4"/>
    </sheetView>
  </sheetViews>
  <sheetFormatPr defaultRowHeight="14.5" x14ac:dyDescent="0.35"/>
  <cols>
    <col min="1" max="1" width="28.81640625" customWidth="1"/>
  </cols>
  <sheetData>
    <row r="1" spans="1:9" ht="36.65" customHeight="1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306</v>
      </c>
      <c r="G1" s="25" t="s">
        <v>283</v>
      </c>
      <c r="H1" s="25" t="s">
        <v>284</v>
      </c>
      <c r="I1" s="25" t="s">
        <v>307</v>
      </c>
    </row>
    <row r="2" spans="1:9" ht="15" customHeight="1" x14ac:dyDescent="0.35">
      <c r="A2" s="26" t="s">
        <v>308</v>
      </c>
      <c r="B2" s="27">
        <v>80000</v>
      </c>
      <c r="C2" s="27">
        <v>79461</v>
      </c>
      <c r="D2" s="28">
        <f t="shared" ref="D2:D3" si="0">B2+C2</f>
        <v>159461</v>
      </c>
      <c r="E2" s="27">
        <v>79550</v>
      </c>
      <c r="F2" s="27">
        <v>105000</v>
      </c>
      <c r="G2" s="27">
        <v>79912</v>
      </c>
      <c r="H2" s="28">
        <f t="shared" ref="H2:H4" si="1">F2+G2</f>
        <v>184912</v>
      </c>
      <c r="I2" s="27">
        <v>120000</v>
      </c>
    </row>
    <row r="3" spans="1:9" ht="15" customHeight="1" x14ac:dyDescent="0.35">
      <c r="A3" s="26" t="s">
        <v>309</v>
      </c>
      <c r="B3" s="27">
        <v>35000</v>
      </c>
      <c r="C3" s="27">
        <v>0</v>
      </c>
      <c r="D3" s="28">
        <f t="shared" si="0"/>
        <v>35000</v>
      </c>
      <c r="E3" s="27">
        <v>0</v>
      </c>
      <c r="F3" s="27">
        <v>35000</v>
      </c>
      <c r="G3" s="27">
        <v>35000</v>
      </c>
      <c r="H3" s="28">
        <f t="shared" si="1"/>
        <v>70000</v>
      </c>
      <c r="I3" s="27">
        <v>35000</v>
      </c>
    </row>
    <row r="4" spans="1:9" ht="15" customHeight="1" x14ac:dyDescent="0.35">
      <c r="A4" s="26" t="s">
        <v>310</v>
      </c>
      <c r="B4" s="27">
        <v>15000</v>
      </c>
      <c r="C4" s="27">
        <v>0</v>
      </c>
      <c r="D4" s="28">
        <v>0</v>
      </c>
      <c r="E4" s="27">
        <v>0</v>
      </c>
      <c r="F4" s="27">
        <v>15000</v>
      </c>
      <c r="G4" s="27">
        <v>15000</v>
      </c>
      <c r="H4" s="28">
        <f t="shared" si="1"/>
        <v>30000</v>
      </c>
      <c r="I4" s="27">
        <v>20000</v>
      </c>
    </row>
    <row r="5" spans="1:9" ht="15" customHeight="1" x14ac:dyDescent="0.35">
      <c r="A5" s="29" t="s">
        <v>305</v>
      </c>
      <c r="B5" s="30">
        <f t="shared" ref="B5:I5" si="2">SUM(B2:B4)</f>
        <v>130000</v>
      </c>
      <c r="C5" s="30">
        <f t="shared" si="2"/>
        <v>79461</v>
      </c>
      <c r="D5" s="30">
        <f t="shared" si="2"/>
        <v>194461</v>
      </c>
      <c r="E5" s="30">
        <f t="shared" si="2"/>
        <v>79550</v>
      </c>
      <c r="F5" s="30">
        <f t="shared" si="2"/>
        <v>155000</v>
      </c>
      <c r="G5" s="30">
        <f t="shared" si="2"/>
        <v>129912</v>
      </c>
      <c r="H5" s="30">
        <f t="shared" si="2"/>
        <v>284912</v>
      </c>
      <c r="I5" s="30">
        <f t="shared" si="2"/>
        <v>175000</v>
      </c>
    </row>
  </sheetData>
  <protectedRanges>
    <protectedRange sqref="I2:I4" name="Range3"/>
    <protectedRange sqref="E2:G4" name="Range2"/>
    <protectedRange sqref="A2:C4" name="Range4"/>
  </protectedRange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2F8D-BC0C-4A13-967F-07E7FD684E87}">
  <dimension ref="A1:I16"/>
  <sheetViews>
    <sheetView workbookViewId="0">
      <selection activeCell="F2" sqref="F2"/>
    </sheetView>
  </sheetViews>
  <sheetFormatPr defaultRowHeight="14.5" x14ac:dyDescent="0.35"/>
  <cols>
    <col min="1" max="1" width="35.1796875" customWidth="1"/>
  </cols>
  <sheetData>
    <row r="1" spans="1:9" ht="31.5" x14ac:dyDescent="0.35">
      <c r="A1" s="25" t="s">
        <v>277</v>
      </c>
      <c r="B1" s="25" t="s">
        <v>278</v>
      </c>
      <c r="C1" s="25" t="s">
        <v>311</v>
      </c>
      <c r="D1" s="25" t="s">
        <v>312</v>
      </c>
      <c r="E1" s="25" t="s">
        <v>281</v>
      </c>
      <c r="F1" s="25" t="s">
        <v>306</v>
      </c>
      <c r="G1" s="25" t="s">
        <v>313</v>
      </c>
      <c r="H1" s="25" t="s">
        <v>314</v>
      </c>
      <c r="I1" s="25" t="s">
        <v>307</v>
      </c>
    </row>
    <row r="2" spans="1:9" ht="15" customHeight="1" x14ac:dyDescent="0.35">
      <c r="A2" s="26" t="s">
        <v>315</v>
      </c>
      <c r="B2" s="27">
        <v>0</v>
      </c>
      <c r="C2" s="27">
        <v>0</v>
      </c>
      <c r="D2" s="28">
        <f t="shared" ref="D2" si="0">B2+C2</f>
        <v>0</v>
      </c>
      <c r="E2" s="27">
        <v>0</v>
      </c>
      <c r="F2" s="27">
        <v>2765000</v>
      </c>
      <c r="G2" s="27">
        <v>0</v>
      </c>
      <c r="H2" s="28">
        <f>F2+G2</f>
        <v>2765000</v>
      </c>
      <c r="I2" s="32">
        <v>3200000</v>
      </c>
    </row>
    <row r="3" spans="1:9" ht="15" customHeight="1" x14ac:dyDescent="0.35">
      <c r="A3" s="26" t="s">
        <v>316</v>
      </c>
      <c r="B3" s="27">
        <v>0</v>
      </c>
      <c r="C3" s="27">
        <v>0</v>
      </c>
      <c r="D3" s="28">
        <f>B3+C3</f>
        <v>0</v>
      </c>
      <c r="E3" s="27">
        <v>0</v>
      </c>
      <c r="F3" s="27">
        <v>4839000</v>
      </c>
      <c r="G3" s="27">
        <v>0</v>
      </c>
      <c r="H3" s="28">
        <f>F3+G3</f>
        <v>4839000</v>
      </c>
      <c r="I3" s="32">
        <v>4887000</v>
      </c>
    </row>
    <row r="4" spans="1:9" ht="15" customHeight="1" x14ac:dyDescent="0.35">
      <c r="A4" s="26" t="s">
        <v>317</v>
      </c>
      <c r="B4" s="27">
        <v>0</v>
      </c>
      <c r="C4" s="27">
        <v>0</v>
      </c>
      <c r="D4" s="28">
        <f t="shared" ref="D4:D16" si="1">B4+C4</f>
        <v>0</v>
      </c>
      <c r="E4" s="27">
        <v>0</v>
      </c>
      <c r="F4" s="27">
        <v>25000</v>
      </c>
      <c r="G4" s="27">
        <v>0</v>
      </c>
      <c r="H4" s="28">
        <f>F4+G4</f>
        <v>25000</v>
      </c>
      <c r="I4" s="32">
        <v>30000</v>
      </c>
    </row>
    <row r="5" spans="1:9" ht="15" customHeight="1" x14ac:dyDescent="0.35">
      <c r="A5" s="26" t="s">
        <v>318</v>
      </c>
      <c r="B5" s="27">
        <v>0</v>
      </c>
      <c r="C5" s="27">
        <v>0</v>
      </c>
      <c r="D5" s="28">
        <f t="shared" si="1"/>
        <v>0</v>
      </c>
      <c r="E5" s="27">
        <v>0</v>
      </c>
      <c r="F5" s="27">
        <v>20000</v>
      </c>
      <c r="G5" s="27">
        <v>0</v>
      </c>
      <c r="H5" s="28">
        <f t="shared" ref="H5:H15" si="2">F5+G5</f>
        <v>20000</v>
      </c>
      <c r="I5" s="32">
        <v>20000</v>
      </c>
    </row>
    <row r="6" spans="1:9" ht="15" customHeight="1" x14ac:dyDescent="0.35">
      <c r="A6" s="26" t="s">
        <v>319</v>
      </c>
      <c r="B6" s="27">
        <v>0</v>
      </c>
      <c r="C6" s="27">
        <v>0</v>
      </c>
      <c r="D6" s="28">
        <f t="shared" si="1"/>
        <v>0</v>
      </c>
      <c r="E6" s="27">
        <v>0</v>
      </c>
      <c r="F6" s="27">
        <v>10000</v>
      </c>
      <c r="G6" s="27">
        <v>0</v>
      </c>
      <c r="H6" s="28">
        <f t="shared" si="2"/>
        <v>10000</v>
      </c>
      <c r="I6" s="32">
        <v>20000</v>
      </c>
    </row>
    <row r="7" spans="1:9" ht="15" customHeight="1" x14ac:dyDescent="0.35">
      <c r="A7" s="26" t="s">
        <v>320</v>
      </c>
      <c r="B7" s="27">
        <v>0</v>
      </c>
      <c r="C7" s="27">
        <v>0</v>
      </c>
      <c r="D7" s="28">
        <f t="shared" si="1"/>
        <v>0</v>
      </c>
      <c r="E7" s="27">
        <v>0</v>
      </c>
      <c r="F7" s="27">
        <v>45000</v>
      </c>
      <c r="G7" s="27">
        <v>0</v>
      </c>
      <c r="H7" s="28">
        <f t="shared" si="2"/>
        <v>45000</v>
      </c>
      <c r="I7" s="32">
        <v>0</v>
      </c>
    </row>
    <row r="8" spans="1:9" ht="15" customHeight="1" x14ac:dyDescent="0.35">
      <c r="A8" s="26" t="s">
        <v>321</v>
      </c>
      <c r="B8" s="27">
        <v>0</v>
      </c>
      <c r="C8" s="27">
        <v>0</v>
      </c>
      <c r="D8" s="28">
        <f t="shared" si="1"/>
        <v>0</v>
      </c>
      <c r="E8" s="27">
        <v>0</v>
      </c>
      <c r="F8" s="27">
        <v>23000</v>
      </c>
      <c r="G8" s="27">
        <v>0</v>
      </c>
      <c r="H8" s="28">
        <f t="shared" si="2"/>
        <v>23000</v>
      </c>
      <c r="I8" s="32">
        <v>23000</v>
      </c>
    </row>
    <row r="9" spans="1:9" ht="15" customHeight="1" x14ac:dyDescent="0.35">
      <c r="A9" s="26" t="s">
        <v>322</v>
      </c>
      <c r="B9" s="27">
        <v>0</v>
      </c>
      <c r="C9" s="27">
        <v>0</v>
      </c>
      <c r="D9" s="28">
        <f t="shared" si="1"/>
        <v>0</v>
      </c>
      <c r="E9" s="27">
        <v>0</v>
      </c>
      <c r="F9" s="27">
        <v>15000</v>
      </c>
      <c r="G9" s="27">
        <v>0</v>
      </c>
      <c r="H9" s="28">
        <f t="shared" si="2"/>
        <v>15000</v>
      </c>
      <c r="I9" s="32">
        <v>45000</v>
      </c>
    </row>
    <row r="10" spans="1:9" ht="15" customHeight="1" x14ac:dyDescent="0.35">
      <c r="A10" s="33" t="s">
        <v>323</v>
      </c>
      <c r="B10" s="27">
        <v>0</v>
      </c>
      <c r="C10" s="27">
        <v>0</v>
      </c>
      <c r="D10" s="28">
        <f t="shared" si="1"/>
        <v>0</v>
      </c>
      <c r="E10" s="27">
        <v>0</v>
      </c>
      <c r="F10" s="27">
        <v>0</v>
      </c>
      <c r="G10" s="27">
        <v>0</v>
      </c>
      <c r="H10" s="28">
        <f t="shared" si="2"/>
        <v>0</v>
      </c>
      <c r="I10" s="32">
        <v>245000</v>
      </c>
    </row>
    <row r="11" spans="1:9" ht="15" customHeight="1" x14ac:dyDescent="0.35">
      <c r="A11" s="33" t="s">
        <v>324</v>
      </c>
      <c r="B11" s="27">
        <v>0</v>
      </c>
      <c r="C11" s="27">
        <v>0</v>
      </c>
      <c r="D11" s="28">
        <f t="shared" si="1"/>
        <v>0</v>
      </c>
      <c r="E11" s="27">
        <v>0</v>
      </c>
      <c r="F11" s="27">
        <v>0</v>
      </c>
      <c r="G11" s="27">
        <v>0</v>
      </c>
      <c r="H11" s="28">
        <f t="shared" si="2"/>
        <v>0</v>
      </c>
      <c r="I11" s="32">
        <v>55000</v>
      </c>
    </row>
    <row r="12" spans="1:9" ht="15" customHeight="1" x14ac:dyDescent="0.35">
      <c r="A12" s="26" t="s">
        <v>325</v>
      </c>
      <c r="B12" s="27">
        <v>0</v>
      </c>
      <c r="C12" s="27">
        <v>0</v>
      </c>
      <c r="D12" s="28">
        <f t="shared" si="1"/>
        <v>0</v>
      </c>
      <c r="E12" s="27">
        <v>0</v>
      </c>
      <c r="F12" s="27">
        <v>25000</v>
      </c>
      <c r="G12" s="27">
        <v>0</v>
      </c>
      <c r="H12" s="28">
        <f t="shared" si="2"/>
        <v>25000</v>
      </c>
      <c r="I12" s="32">
        <v>25000</v>
      </c>
    </row>
    <row r="13" spans="1:9" ht="15" customHeight="1" x14ac:dyDescent="0.35">
      <c r="A13" s="26" t="s">
        <v>326</v>
      </c>
      <c r="B13" s="27"/>
      <c r="C13" s="27"/>
      <c r="D13" s="28">
        <f t="shared" si="1"/>
        <v>0</v>
      </c>
      <c r="E13" s="27"/>
      <c r="F13" s="27">
        <v>35000</v>
      </c>
      <c r="G13" s="27">
        <v>0</v>
      </c>
      <c r="H13" s="28">
        <f t="shared" si="2"/>
        <v>35000</v>
      </c>
      <c r="I13" s="32">
        <v>25000</v>
      </c>
    </row>
    <row r="14" spans="1:9" ht="15" customHeight="1" x14ac:dyDescent="0.35">
      <c r="A14" s="26" t="s">
        <v>327</v>
      </c>
      <c r="B14" s="27"/>
      <c r="C14" s="27"/>
      <c r="D14" s="28">
        <f t="shared" si="1"/>
        <v>0</v>
      </c>
      <c r="E14" s="27"/>
      <c r="F14" s="27">
        <v>4000</v>
      </c>
      <c r="G14" s="27">
        <v>0</v>
      </c>
      <c r="H14" s="28">
        <f t="shared" si="2"/>
        <v>4000</v>
      </c>
      <c r="I14" s="32"/>
    </row>
    <row r="15" spans="1:9" ht="15" customHeight="1" x14ac:dyDescent="0.35">
      <c r="A15" s="26" t="s">
        <v>328</v>
      </c>
      <c r="B15" s="27">
        <v>0</v>
      </c>
      <c r="C15" s="27">
        <v>0</v>
      </c>
      <c r="D15" s="28">
        <f t="shared" si="1"/>
        <v>0</v>
      </c>
      <c r="E15" s="27">
        <v>0</v>
      </c>
      <c r="F15" s="27">
        <v>0</v>
      </c>
      <c r="G15" s="27">
        <v>-119000</v>
      </c>
      <c r="H15" s="28">
        <f t="shared" si="2"/>
        <v>-119000</v>
      </c>
      <c r="I15" s="32">
        <v>0</v>
      </c>
    </row>
    <row r="16" spans="1:9" ht="15" customHeight="1" x14ac:dyDescent="0.35">
      <c r="A16" s="29" t="s">
        <v>305</v>
      </c>
      <c r="B16" s="30">
        <f t="shared" ref="B16:E16" si="3">SUM(B2:B15)</f>
        <v>0</v>
      </c>
      <c r="C16" s="30">
        <f t="shared" si="3"/>
        <v>0</v>
      </c>
      <c r="D16" s="30">
        <f t="shared" si="1"/>
        <v>0</v>
      </c>
      <c r="E16" s="30">
        <f t="shared" si="3"/>
        <v>0</v>
      </c>
      <c r="F16" s="30">
        <f>SUM(F2:F15)</f>
        <v>7806000</v>
      </c>
      <c r="G16" s="30">
        <f>SUM(G2:G15)</f>
        <v>-119000</v>
      </c>
      <c r="H16" s="30">
        <f>SUM(H2:H15)</f>
        <v>7687000</v>
      </c>
      <c r="I16" s="30">
        <f>SUM(I2:I15)</f>
        <v>8575000</v>
      </c>
    </row>
  </sheetData>
  <protectedRanges>
    <protectedRange sqref="I3:I15" name="Range3"/>
    <protectedRange sqref="E3:G15" name="Range2"/>
    <protectedRange sqref="A3:C15" name="Range4"/>
  </protectedRange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62AEC-13ED-4FAD-9015-FAD4E70E2636}">
  <dimension ref="A1:I13"/>
  <sheetViews>
    <sheetView workbookViewId="0">
      <selection activeCell="I2" sqref="I2"/>
    </sheetView>
  </sheetViews>
  <sheetFormatPr defaultRowHeight="14.5" x14ac:dyDescent="0.35"/>
  <cols>
    <col min="1" max="1" width="27.453125" customWidth="1"/>
  </cols>
  <sheetData>
    <row r="1" spans="1:9" ht="31.5" x14ac:dyDescent="0.35">
      <c r="A1" s="25" t="s">
        <v>277</v>
      </c>
      <c r="B1" s="25" t="s">
        <v>278</v>
      </c>
      <c r="C1" s="25" t="s">
        <v>279</v>
      </c>
      <c r="D1" s="25" t="s">
        <v>280</v>
      </c>
      <c r="E1" s="25" t="s">
        <v>281</v>
      </c>
      <c r="F1" s="25" t="s">
        <v>282</v>
      </c>
      <c r="G1" s="25" t="s">
        <v>283</v>
      </c>
      <c r="H1" s="25" t="s">
        <v>284</v>
      </c>
      <c r="I1" s="25" t="s">
        <v>285</v>
      </c>
    </row>
    <row r="2" spans="1:9" x14ac:dyDescent="0.35">
      <c r="A2" s="26" t="s">
        <v>330</v>
      </c>
      <c r="B2" s="36">
        <v>175000</v>
      </c>
      <c r="C2" s="27">
        <v>163744</v>
      </c>
      <c r="D2" s="28">
        <f>B2+C2</f>
        <v>338744</v>
      </c>
      <c r="E2" s="27">
        <v>150000</v>
      </c>
      <c r="F2" s="27">
        <v>200000</v>
      </c>
      <c r="G2" s="27">
        <v>188744</v>
      </c>
      <c r="H2" s="28">
        <f>F2+G2</f>
        <v>388744</v>
      </c>
      <c r="I2" s="27">
        <v>200000</v>
      </c>
    </row>
    <row r="3" spans="1:9" x14ac:dyDescent="0.35">
      <c r="A3" s="37" t="s">
        <v>331</v>
      </c>
      <c r="B3" s="27"/>
      <c r="C3" s="27"/>
      <c r="D3" s="28">
        <f t="shared" ref="D3:D12" si="0">B3+C3</f>
        <v>0</v>
      </c>
      <c r="E3" s="27"/>
      <c r="F3" s="27"/>
      <c r="G3" s="27"/>
      <c r="H3" s="28">
        <f t="shared" ref="H3:H12" si="1">F3+G3</f>
        <v>0</v>
      </c>
      <c r="I3" s="27">
        <v>50000</v>
      </c>
    </row>
    <row r="4" spans="1:9" x14ac:dyDescent="0.35">
      <c r="A4" s="26"/>
      <c r="B4" s="27"/>
      <c r="C4" s="27"/>
      <c r="D4" s="28">
        <f t="shared" si="0"/>
        <v>0</v>
      </c>
      <c r="E4" s="27"/>
      <c r="F4" s="27"/>
      <c r="G4" s="27"/>
      <c r="H4" s="28">
        <f t="shared" si="1"/>
        <v>0</v>
      </c>
      <c r="I4" s="27"/>
    </row>
    <row r="5" spans="1:9" x14ac:dyDescent="0.35">
      <c r="A5" s="26"/>
      <c r="B5" s="27"/>
      <c r="C5" s="27"/>
      <c r="D5" s="28">
        <f t="shared" si="0"/>
        <v>0</v>
      </c>
      <c r="E5" s="27"/>
      <c r="F5" s="27"/>
      <c r="G5" s="27"/>
      <c r="H5" s="28">
        <f t="shared" si="1"/>
        <v>0</v>
      </c>
      <c r="I5" s="27"/>
    </row>
    <row r="6" spans="1:9" x14ac:dyDescent="0.35">
      <c r="A6" s="26"/>
      <c r="B6" s="27"/>
      <c r="C6" s="27"/>
      <c r="D6" s="28">
        <f t="shared" si="0"/>
        <v>0</v>
      </c>
      <c r="E6" s="27"/>
      <c r="F6" s="27"/>
      <c r="G6" s="27"/>
      <c r="H6" s="28">
        <f t="shared" si="1"/>
        <v>0</v>
      </c>
      <c r="I6" s="27"/>
    </row>
    <row r="7" spans="1:9" x14ac:dyDescent="0.35">
      <c r="A7" s="26"/>
      <c r="B7" s="27"/>
      <c r="C7" s="27"/>
      <c r="D7" s="28">
        <f t="shared" si="0"/>
        <v>0</v>
      </c>
      <c r="E7" s="27"/>
      <c r="F7" s="27"/>
      <c r="G7" s="27"/>
      <c r="H7" s="28">
        <f t="shared" si="1"/>
        <v>0</v>
      </c>
      <c r="I7" s="27"/>
    </row>
    <row r="8" spans="1:9" x14ac:dyDescent="0.35">
      <c r="A8" s="26"/>
      <c r="B8" s="27"/>
      <c r="C8" s="27"/>
      <c r="D8" s="28">
        <f t="shared" si="0"/>
        <v>0</v>
      </c>
      <c r="E8" s="27"/>
      <c r="F8" s="27"/>
      <c r="G8" s="27"/>
      <c r="H8" s="28">
        <f t="shared" si="1"/>
        <v>0</v>
      </c>
      <c r="I8" s="27"/>
    </row>
    <row r="9" spans="1:9" x14ac:dyDescent="0.35">
      <c r="A9" s="26"/>
      <c r="B9" s="27"/>
      <c r="C9" s="27"/>
      <c r="D9" s="28">
        <f t="shared" si="0"/>
        <v>0</v>
      </c>
      <c r="E9" s="27"/>
      <c r="F9" s="27"/>
      <c r="G9" s="27"/>
      <c r="H9" s="28">
        <f t="shared" si="1"/>
        <v>0</v>
      </c>
      <c r="I9" s="27"/>
    </row>
    <row r="10" spans="1:9" x14ac:dyDescent="0.35">
      <c r="A10" s="26"/>
      <c r="B10" s="27"/>
      <c r="C10" s="27"/>
      <c r="D10" s="28">
        <f t="shared" si="0"/>
        <v>0</v>
      </c>
      <c r="E10" s="27"/>
      <c r="F10" s="27"/>
      <c r="G10" s="27"/>
      <c r="H10" s="28">
        <f t="shared" si="1"/>
        <v>0</v>
      </c>
      <c r="I10" s="27"/>
    </row>
    <row r="11" spans="1:9" x14ac:dyDescent="0.35">
      <c r="A11" s="26"/>
      <c r="B11" s="27"/>
      <c r="C11" s="27"/>
      <c r="D11" s="28">
        <f t="shared" si="0"/>
        <v>0</v>
      </c>
      <c r="E11" s="27"/>
      <c r="F11" s="27"/>
      <c r="G11" s="27"/>
      <c r="H11" s="28">
        <f t="shared" si="1"/>
        <v>0</v>
      </c>
      <c r="I11" s="27"/>
    </row>
    <row r="12" spans="1:9" x14ac:dyDescent="0.35">
      <c r="A12" s="26"/>
      <c r="B12" s="27"/>
      <c r="C12" s="27"/>
      <c r="D12" s="28">
        <f t="shared" si="0"/>
        <v>0</v>
      </c>
      <c r="E12" s="27"/>
      <c r="F12" s="27"/>
      <c r="G12" s="27"/>
      <c r="H12" s="28">
        <f t="shared" si="1"/>
        <v>0</v>
      </c>
      <c r="I12" s="27"/>
    </row>
    <row r="13" spans="1:9" x14ac:dyDescent="0.35">
      <c r="A13" s="38" t="s">
        <v>305</v>
      </c>
      <c r="B13" s="39">
        <f>SUM(B2:B12)</f>
        <v>175000</v>
      </c>
      <c r="C13" s="39">
        <f t="shared" ref="C13:I13" si="2">SUM(C2:C12)</f>
        <v>163744</v>
      </c>
      <c r="D13" s="39">
        <f t="shared" si="2"/>
        <v>338744</v>
      </c>
      <c r="E13" s="39">
        <f t="shared" si="2"/>
        <v>150000</v>
      </c>
      <c r="F13" s="39">
        <f t="shared" si="2"/>
        <v>200000</v>
      </c>
      <c r="G13" s="39">
        <f t="shared" si="2"/>
        <v>188744</v>
      </c>
      <c r="H13" s="39">
        <f t="shared" si="2"/>
        <v>388744</v>
      </c>
      <c r="I13" s="39">
        <f t="shared" si="2"/>
        <v>250000</v>
      </c>
    </row>
  </sheetData>
  <protectedRanges>
    <protectedRange sqref="I2:I12" name="Range3_1"/>
    <protectedRange sqref="E2:G12" name="Range2_1"/>
    <protectedRange sqref="A2:C12" name="Range4_1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7CAF8-4F7C-4CD1-B39A-DC8762DB5FC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D0411A7AEC24C88169B4521D55E75" ma:contentTypeVersion="6" ma:contentTypeDescription="Create a new document." ma:contentTypeScope="" ma:versionID="20721798b8634583293c3a60934a9981">
  <xsd:schema xmlns:xsd="http://www.w3.org/2001/XMLSchema" xmlns:xs="http://www.w3.org/2001/XMLSchema" xmlns:p="http://schemas.microsoft.com/office/2006/metadata/properties" xmlns:ns2="d4a638c4-874f-49c0-bb2b-5cb8563c2b18" xmlns:ns3="dbc63e5d-e3c6-4291-b795-bc9b9096040a" xmlns:ns4="fde17038-2c97-423b-8fe2-1ad153601c3b" targetNamespace="http://schemas.microsoft.com/office/2006/metadata/properties" ma:root="true" ma:fieldsID="a56c26e70ceeb50d31dfc361463f3ca0" ns2:_="" ns3:_="" ns4:_="">
    <xsd:import namespace="d4a638c4-874f-49c0-bb2b-5cb8563c2b18"/>
    <xsd:import namespace="dbc63e5d-e3c6-4291-b795-bc9b9096040a"/>
    <xsd:import namespace="fde17038-2c97-423b-8fe2-1ad153601c3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Review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638c4-874f-49c0-bb2b-5cb8563c2b1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63e5d-e3c6-4291-b795-bc9b90960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ReviewStatus" ma:index="15" nillable="true" ma:displayName="Review Status" ma:format="Dropdown" ma:internalName="ReviewStatus">
      <xsd:simpleType>
        <xsd:restriction base="dms:Choice">
          <xsd:enumeration value="Ready for Review"/>
          <xsd:enumeration value="Review Complete (no issue)"/>
          <xsd:enumeration value="Issues Found"/>
          <xsd:enumeration value="Awaiting Documents for Review"/>
          <xsd:enumeration value="Review Complete (issues resolved)"/>
          <xsd:enumeration value="Issues Found GRP 1"/>
          <xsd:enumeration value="Review in Progres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17038-2c97-423b-8fe2-1ad153601c3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Status xmlns="dbc63e5d-e3c6-4291-b795-bc9b9096040a" xsi:nil="true"/>
    <_dlc_DocId xmlns="d4a638c4-874f-49c0-bb2b-5cb8563c2b18">HUDOCFO-1006242908-3398</_dlc_DocId>
    <_dlc_DocIdUrl xmlns="d4a638c4-874f-49c0-bb2b-5cb8563c2b18">
      <Url>https://hudgov.sharepoint.com/sites/OCFO/OACFOB/BLCB/_layouts/15/DocIdRedir.aspx?ID=HUDOCFO-1006242908-3398</Url>
      <Description>HUDOCFO-1006242908-3398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A8141BA-20CE-4F70-830B-2D178F3B1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638c4-874f-49c0-bb2b-5cb8563c2b18"/>
    <ds:schemaRef ds:uri="dbc63e5d-e3c6-4291-b795-bc9b9096040a"/>
    <ds:schemaRef ds:uri="fde17038-2c97-423b-8fe2-1ad153601c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46B4D3-155F-44AB-97CC-8A7577E79E3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4a638c4-874f-49c0-bb2b-5cb8563c2b18"/>
    <ds:schemaRef ds:uri="http://schemas.microsoft.com/office/infopath/2007/PartnerControls"/>
    <ds:schemaRef ds:uri="dbc63e5d-e3c6-4291-b795-bc9b9096040a"/>
    <ds:schemaRef ds:uri="fde17038-2c97-423b-8fe2-1ad153601c3b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E286CD-EF50-47F1-B404-C9D23620CD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B24C6F-C1E6-466D-AC4F-E77885577B8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2</vt:i4>
      </vt:variant>
    </vt:vector>
  </HeadingPairs>
  <TitlesOfParts>
    <vt:vector size="37" baseType="lpstr">
      <vt:lpstr>Clean Report</vt:lpstr>
      <vt:lpstr>Sheet2</vt:lpstr>
      <vt:lpstr>Report</vt:lpstr>
      <vt:lpstr>Sheet1</vt:lpstr>
      <vt:lpstr>TBRA</vt:lpstr>
      <vt:lpstr>Self-Sufficiency</vt:lpstr>
      <vt:lpstr>PH Fund</vt:lpstr>
      <vt:lpstr>Choice</vt:lpstr>
      <vt:lpstr>Op Fund</vt:lpstr>
      <vt:lpstr>Native American Prg</vt:lpstr>
      <vt:lpstr>IHLG</vt:lpstr>
      <vt:lpstr>NHHBG</vt:lpstr>
      <vt:lpstr>NHHLG</vt:lpstr>
      <vt:lpstr>CDF</vt:lpstr>
      <vt:lpstr>Sec 108</vt:lpstr>
      <vt:lpstr>HOPWA</vt:lpstr>
      <vt:lpstr>HOME</vt:lpstr>
      <vt:lpstr>Homeless</vt:lpstr>
      <vt:lpstr>SHOP</vt:lpstr>
      <vt:lpstr>PBRA</vt:lpstr>
      <vt:lpstr>Elderly Housing</vt:lpstr>
      <vt:lpstr>Disabled</vt:lpstr>
      <vt:lpstr>MMI</vt:lpstr>
      <vt:lpstr>GISRI</vt:lpstr>
      <vt:lpstr>Hsg Counseling</vt:lpstr>
      <vt:lpstr>Other Assisted</vt:lpstr>
      <vt:lpstr>Manufactured</vt:lpstr>
      <vt:lpstr>RAD</vt:lpstr>
      <vt:lpstr>GNMA</vt:lpstr>
      <vt:lpstr>FHEO</vt:lpstr>
      <vt:lpstr>PDR</vt:lpstr>
      <vt:lpstr>LEAD</vt:lpstr>
      <vt:lpstr>Mgm &amp; Admin</vt:lpstr>
      <vt:lpstr>Off Recpts</vt:lpstr>
      <vt:lpstr>Sheet33</vt:lpstr>
      <vt:lpstr>'Clean Report'!Print_Area</vt:lpstr>
      <vt:lpstr>'Clean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Bethea, Michelle M</dc:creator>
  <cp:lastModifiedBy>Bethea, Michelle M</cp:lastModifiedBy>
  <cp:lastPrinted>2021-05-26T15:10:16Z</cp:lastPrinted>
  <dcterms:created xsi:type="dcterms:W3CDTF">2020-05-04T18:57:03Z</dcterms:created>
  <dcterms:modified xsi:type="dcterms:W3CDTF">2021-05-26T22:36:36Z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0x010100B46D0411A7AEC24C88169B4521D55E75</vt:lpwstr>
  </property>
  <property fmtid="{D5CDD505-2E9C-101B-9397-08002B2CF9AE}" pid="3" name="_dlc_DocIdItemGuid">
    <vt:lpwstr>0f822aff-19a2-4b46-84b7-dcecd6c3aa7f</vt:lpwstr>
  </property>
</Properties>
</file>